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enne_projektmappe" defaultThemeVersion="164011"/>
  <mc:AlternateContent xmlns:mc="http://schemas.openxmlformats.org/markup-compatibility/2006">
    <mc:Choice Requires="x15">
      <x15ac:absPath xmlns:x15ac="http://schemas.microsoft.com/office/spreadsheetml/2010/11/ac" url="I:\Coronapuljer_Arbejdsmappe\B H J - Fælles (faste, løn, produktion og konkurs)\B - SEKU KOKU Faste omkostninger\Afrapporteringsmodeller\"/>
    </mc:Choice>
  </mc:AlternateContent>
  <workbookProtection workbookAlgorithmName="SHA-512" workbookHashValue="s3rCOY7YkIj90EYNP27A/LgxTkf3JxvIFgcYYwCUjZFHAwLyrW4ds/U3P6FTjMX23SbaxDMULHNHuQ5u9yO0bw==" workbookSaltValue="6bGXRP00e3f9acr7I5KCyg==" workbookSpinCount="100000" lockStructure="1"/>
  <bookViews>
    <workbookView xWindow="0" yWindow="0" windowWidth="11490" windowHeight="6750"/>
  </bookViews>
  <sheets>
    <sheet name="Afrapportering" sheetId="1" r:id="rId1"/>
    <sheet name="Lister" sheetId="2" state="hidden" r:id="rId2"/>
    <sheet name="Trappemodel" sheetId="3" state="hidden" r:id="rId3"/>
  </sheets>
  <definedNames>
    <definedName name="b_faste_start">Lister!$U$2:$U$100</definedName>
    <definedName name="b_oms_start">Lister!$J$2:$J$307</definedName>
    <definedName name="c_oms_start">Lister!$K$2:$K$63</definedName>
    <definedName name="d_faste_start">Lister!$V$2:$V$91</definedName>
    <definedName name="d_oms_slut">Lister!$M$2:$M$430</definedName>
    <definedName name="d_oms_start">Lister!$L$2:$L$431</definedName>
    <definedName name="FastholdeUdbetaling">Lister!$C$10:$C$12</definedName>
    <definedName name="JaNej">Lister!$C$10:$C$12</definedName>
    <definedName name="KompPeriodeSlut">Lister!$E$15:$E$20</definedName>
    <definedName name="KompPeriodeStart">Lister!$D$15:$D$20</definedName>
    <definedName name="matrix_komp.perioder">Lister!$C$15:$H$16</definedName>
    <definedName name="Matrix_Ref.Rea.FasteOmkostninger">Lister!$N$2:$T$6</definedName>
    <definedName name="Matrix_Ref.Rea.Omsætning">Lister!$C$2:$I$6</definedName>
    <definedName name="Matrix_UnderskudFør">Lister!$W$7:$X$11</definedName>
    <definedName name="Mulige_komp.perioder">Lister!$C$15:$C$16</definedName>
    <definedName name="NegativtResultat">Lister!$W$2:$W$4</definedName>
    <definedName name="OpgørelseAfSenesteResultat">Lister!$W$7:$W$11</definedName>
    <definedName name="PeriodeNegativtResultat">Lister!$W$7:$W$11</definedName>
    <definedName name="ReferenceperiodeRealiseretOmsætning">Lister!$C$2:$C$6</definedName>
    <definedName name="Refperiode_Fasteomkostninger">Lister!$N$2:$N$6</definedName>
    <definedName name="Trappemodel1">Trappemodel!$A$3:$C$13</definedName>
    <definedName name="Trappemodel1forbud">Trappemodel!$A$3:$C$14</definedName>
    <definedName name="ÅbningsforbudFørsteDag">Lister!$A$2:$A$85</definedName>
    <definedName name="ÅbningsforbudSidsteDag">Lister!$B$2:$B$84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7" i="1" l="1"/>
  <c r="A92" i="1" l="1"/>
  <c r="B99" i="1" l="1"/>
  <c r="B95" i="1" l="1"/>
  <c r="B96" i="1" l="1"/>
  <c r="B101" i="1" s="1"/>
  <c r="B102" i="1" s="1"/>
  <c r="B108" i="1"/>
  <c r="A97" i="1" l="1"/>
  <c r="B103" i="1"/>
  <c r="B104" i="1" s="1"/>
  <c r="B105" i="1" s="1"/>
  <c r="A16" i="1" l="1"/>
  <c r="A37" i="1" l="1"/>
  <c r="A22" i="1"/>
  <c r="S6" i="2"/>
  <c r="Q6" i="2"/>
  <c r="P6" i="2"/>
  <c r="S5" i="2"/>
  <c r="P5" i="2"/>
  <c r="O5" i="2"/>
  <c r="Q4" i="2"/>
  <c r="P4" i="2"/>
  <c r="T3" i="2"/>
  <c r="S3" i="2"/>
  <c r="P3" i="2"/>
  <c r="O3" i="2"/>
  <c r="T2" i="2"/>
  <c r="S2" i="2"/>
  <c r="R2" i="2"/>
  <c r="Q2" i="2"/>
  <c r="P2" i="2"/>
  <c r="O2" i="2"/>
  <c r="H4" i="2"/>
  <c r="H6" i="2"/>
  <c r="G6" i="2"/>
  <c r="F6" i="2"/>
  <c r="H5" i="2"/>
  <c r="F5" i="2"/>
  <c r="E5" i="2"/>
  <c r="F4" i="2"/>
  <c r="E4" i="2"/>
  <c r="I3" i="2"/>
  <c r="E3" i="2"/>
  <c r="D3" i="2"/>
  <c r="I2" i="2"/>
  <c r="H2" i="2"/>
  <c r="G2" i="2"/>
  <c r="F2" i="2"/>
  <c r="E2" i="2"/>
  <c r="D2" i="2"/>
  <c r="H16" i="2"/>
  <c r="B106" i="1" l="1"/>
  <c r="X7" i="2"/>
  <c r="B76" i="1" l="1"/>
  <c r="B67" i="1" l="1"/>
  <c r="A119" i="1" l="1"/>
  <c r="A66" i="1"/>
  <c r="B71" i="1"/>
  <c r="A72" i="1" s="1"/>
  <c r="B73" i="1"/>
  <c r="B100" i="1" s="1"/>
  <c r="B68" i="1"/>
  <c r="B28" i="1"/>
  <c r="B42" i="1" l="1"/>
  <c r="B43" i="1"/>
  <c r="B54" i="1" l="1"/>
  <c r="A30" i="1" l="1"/>
  <c r="D15" i="2" l="1"/>
  <c r="E15" i="2"/>
  <c r="F15" i="2"/>
  <c r="G15" i="2"/>
  <c r="H15" i="2"/>
  <c r="B9" i="1"/>
  <c r="B75" i="1" l="1"/>
  <c r="B80" i="1" s="1"/>
  <c r="G3" i="2"/>
  <c r="F3" i="2"/>
  <c r="B11" i="1"/>
  <c r="B10" i="1"/>
  <c r="B16" i="1" s="1"/>
  <c r="B17" i="1" l="1"/>
  <c r="C3" i="2"/>
  <c r="H3" i="2"/>
  <c r="I6" i="2"/>
  <c r="A17" i="1"/>
  <c r="A57" i="1"/>
  <c r="A48" i="1"/>
  <c r="A49" i="1"/>
  <c r="A78" i="1"/>
  <c r="B116" i="1" l="1"/>
  <c r="B81" i="1"/>
  <c r="A69" i="1"/>
  <c r="B27" i="1" l="1"/>
  <c r="B39" i="1" l="1"/>
  <c r="B44" i="1"/>
  <c r="B38" i="1"/>
  <c r="B29" i="1" l="1"/>
  <c r="B32" i="1" s="1"/>
  <c r="B51" i="1" s="1"/>
  <c r="B52" i="1" s="1"/>
  <c r="B74" i="1" s="1"/>
  <c r="B77" i="1" s="1"/>
  <c r="A53" i="1" l="1"/>
  <c r="A79" i="1"/>
  <c r="B24" i="1"/>
  <c r="B23" i="1"/>
  <c r="B82" i="1" l="1"/>
  <c r="B107" i="1" s="1"/>
  <c r="B109" i="1" l="1"/>
  <c r="B114" i="1" s="1"/>
  <c r="A118" i="1"/>
</calcChain>
</file>

<file path=xl/comments1.xml><?xml version="1.0" encoding="utf-8"?>
<comments xmlns="http://schemas.openxmlformats.org/spreadsheetml/2006/main">
  <authors>
    <author>Kenneth Fisher Fremlev</author>
  </authors>
  <commentList>
    <comment ref="H1" authorId="0" shapeId="0">
      <text>
        <r>
          <rPr>
            <b/>
            <sz val="9"/>
            <color indexed="81"/>
            <rFont val="Tahoma"/>
            <family val="2"/>
          </rPr>
          <t>Kenneth Fisher Fremlev:</t>
        </r>
        <r>
          <rPr>
            <sz val="9"/>
            <color indexed="81"/>
            <rFont val="Tahoma"/>
            <family val="2"/>
          </rPr>
          <t xml:space="preserve">
30 dage = 0,0805556
3 måneder = 0,24722222
1 år = 1</t>
        </r>
      </text>
    </comment>
    <comment ref="S1" authorId="0" shapeId="0">
      <text>
        <r>
          <rPr>
            <b/>
            <sz val="9"/>
            <color indexed="81"/>
            <rFont val="Tahoma"/>
            <family val="2"/>
          </rPr>
          <t>Kenneth Fisher Fremlev:</t>
        </r>
        <r>
          <rPr>
            <sz val="9"/>
            <color indexed="81"/>
            <rFont val="Tahoma"/>
            <family val="2"/>
          </rPr>
          <t xml:space="preserve">
3 måneder: 0,247222222
30 dage: 0,080555556</t>
        </r>
      </text>
    </comment>
  </commentList>
</comments>
</file>

<file path=xl/sharedStrings.xml><?xml version="1.0" encoding="utf-8"?>
<sst xmlns="http://schemas.openxmlformats.org/spreadsheetml/2006/main" count="214" uniqueCount="144">
  <si>
    <r>
      <t xml:space="preserve">Alle hvide felter i kolonne B </t>
    </r>
    <r>
      <rPr>
        <u/>
        <sz val="11"/>
        <color theme="1"/>
        <rFont val="Calibri"/>
        <family val="2"/>
        <scheme val="minor"/>
      </rPr>
      <t>skal</t>
    </r>
    <r>
      <rPr>
        <sz val="11"/>
        <color theme="1"/>
        <rFont val="Calibri"/>
        <family val="2"/>
        <scheme val="minor"/>
      </rPr>
      <t xml:space="preserve"> udfyldes. Hvis beløbet er 0, oplyses dette. De grå felter beregnes automatisk.
Enkelte grå felter kan skifte til hvid undervejs afhængig af de indtastede oplysninger; disse skal i så fald udfyldes.</t>
    </r>
  </si>
  <si>
    <t>Institutionsnavn</t>
  </si>
  <si>
    <t>CVR-nr.</t>
  </si>
  <si>
    <t>Kompensationsperiode start</t>
  </si>
  <si>
    <t>Kompensationsperiode slut</t>
  </si>
  <si>
    <t>Vælg/Indtast</t>
  </si>
  <si>
    <t>Indtast beløb</t>
  </si>
  <si>
    <t>Vælg referenceperiode for realiserede faste omkostninger</t>
  </si>
  <si>
    <t>Husleje</t>
  </si>
  <si>
    <t>Leje- og leasingomkostninger</t>
  </si>
  <si>
    <t>Vedligeholdelse af materielle anlægsaktiver og lejede/leasede aktiver</t>
  </si>
  <si>
    <t>Omkostninger til el og opvarmning</t>
  </si>
  <si>
    <t>Ejendomskatter</t>
  </si>
  <si>
    <t>Rengøring</t>
  </si>
  <si>
    <t>Afskrivninger af materielle og immaterielle anlægsaktiver</t>
  </si>
  <si>
    <t>Øvrige realiserede faste omkostninger</t>
  </si>
  <si>
    <t>Revisorudgifter ekskl. moms</t>
  </si>
  <si>
    <t>Godtgørelse af revisorudgifter</t>
  </si>
  <si>
    <t>Referenceperiode realiseret omsætning</t>
  </si>
  <si>
    <t>Referenceperiode faste omkostninger</t>
  </si>
  <si>
    <t>Kompensationssats</t>
  </si>
  <si>
    <t>Kommerciel omsætnings andel af samlet omsætning</t>
  </si>
  <si>
    <t>Negativt resultat</t>
  </si>
  <si>
    <t>Ja</t>
  </si>
  <si>
    <t>Nej</t>
  </si>
  <si>
    <t>Periode for negativt resultat</t>
  </si>
  <si>
    <t>Første dag med åbningsforbud</t>
  </si>
  <si>
    <t>Sidste dag med åbningsforbud</t>
  </si>
  <si>
    <t>Fastholde udbetaling på 50 pct. af kompensationsbeløb</t>
  </si>
  <si>
    <t>Intet åbningsforbud</t>
  </si>
  <si>
    <t>Slots- og Kulturstyrelsen vurderer, at det seneste resultat skyldes ekstraordinære omstændigheder</t>
  </si>
  <si>
    <t>Er referenceperioden opgjort for minimumslængden?</t>
  </si>
  <si>
    <t>Referenceperiode start</t>
  </si>
  <si>
    <t>Referenceperiode slut</t>
  </si>
  <si>
    <t xml:space="preserve">Forholdsmæssig beregning af foreløbigt kompensationsbeløb for periode med åbningsforbud </t>
  </si>
  <si>
    <t>Forskel</t>
  </si>
  <si>
    <t>Forskel i pct.</t>
  </si>
  <si>
    <t>Kompensationsperiode</t>
  </si>
  <si>
    <t>Forventet kommerciel omsætnignsnedgang</t>
  </si>
  <si>
    <t>Trappe nr.</t>
  </si>
  <si>
    <t>kompensationsprocent</t>
  </si>
  <si>
    <t>Mulige kompensationsperioder</t>
  </si>
  <si>
    <t>Referenceperiode for realiseret omsætning</t>
  </si>
  <si>
    <t>Ref. Realiseret omsætning start</t>
  </si>
  <si>
    <t>Ref. Realiseret omsætning slut</t>
  </si>
  <si>
    <t>Indirekte henvisning start</t>
  </si>
  <si>
    <t>Indirekte henvisning slut</t>
  </si>
  <si>
    <t>d_oms_start</t>
  </si>
  <si>
    <t>d_oms_slut</t>
  </si>
  <si>
    <t>Ref oms. startdato</t>
  </si>
  <si>
    <t>Ref oms. slutdato</t>
  </si>
  <si>
    <t>Henvisning for indirekte d-g omsætning start</t>
  </si>
  <si>
    <t>Henvisning for indirekte d-g omsætning slut</t>
  </si>
  <si>
    <t>Op-/nedskaleret kommerciel omsætning svarende til kompensationsperioden</t>
  </si>
  <si>
    <t>Ref oms. Minimumslængde, årbrøk</t>
  </si>
  <si>
    <t>Ref faste. startdato</t>
  </si>
  <si>
    <t>Ref faste slutdato</t>
  </si>
  <si>
    <t>Henvisning for indirekte b1 og c faste omkostninger start</t>
  </si>
  <si>
    <t>Henvisning for indirekte b1 og c faste omkostninger slut</t>
  </si>
  <si>
    <t>Ref faste Minimumslængde, årbrøk</t>
  </si>
  <si>
    <t>Realiseret kommerciel omsætning i alt i perioden</t>
  </si>
  <si>
    <t>Stamdata</t>
  </si>
  <si>
    <t>Revisorgodtgørelse</t>
  </si>
  <si>
    <t>Model 1 - standard</t>
  </si>
  <si>
    <t>a) Standardperiode 01-11-2019 til 29-02-2020</t>
  </si>
  <si>
    <t>Ref. Faste omkostninger start</t>
  </si>
  <si>
    <t>Ref. Faste omkostninger slut</t>
  </si>
  <si>
    <t>Valgt ref. Oms. (indirekte valgt komp. Periode)</t>
  </si>
  <si>
    <t>b_faste_start</t>
  </si>
  <si>
    <t>Årsregnskab med balancedag den 28. februar 2019 eller senere</t>
  </si>
  <si>
    <t>Halvårsregnskab med balancedag den 31. august 2019 eller senere</t>
  </si>
  <si>
    <t>Kvartalsregnskab med balancedag den 30. november 2019 eller senere</t>
  </si>
  <si>
    <t>Årets resultat for kalenderåret 2019</t>
  </si>
  <si>
    <t>Ønsker I kun at søge kompensation for periode med åbningsforbud?</t>
  </si>
  <si>
    <t>Sidste dag med åbningsforbud i kompensationsperioden</t>
  </si>
  <si>
    <t>Første dag med åbningsforbud i kompensationsperioden</t>
  </si>
  <si>
    <t>Faktisk omsætning i kompensationsperioden</t>
  </si>
  <si>
    <t>Faktisk kommerciel omsætning i perioden med åbningsforbud</t>
  </si>
  <si>
    <t>Realiseret omsætning i referenceperioden</t>
  </si>
  <si>
    <t>Faktiske faste omkostninger i kompensationsperioden</t>
  </si>
  <si>
    <t>Foreløbig kompensationsbeløb for periode med åbningsforbud</t>
  </si>
  <si>
    <t>Foreløbig kompensationsbeløb for periode uden åbningsforbud</t>
  </si>
  <si>
    <t>Foreløbig kompensationsbeløb</t>
  </si>
  <si>
    <t>Kompensationsbeløb inkl.  evt. revisorgodtgørelse samt evt. reduktion ved negativt resultat</t>
  </si>
  <si>
    <t>Tallene for realiseret omsætning i referenceperioden skal stemme overens med senest indsendte og godkendte revisorerklæring for ansøgningen.</t>
  </si>
  <si>
    <t>Antal dage i komp.per.</t>
  </si>
  <si>
    <t>Realiserede faste omkostninger</t>
  </si>
  <si>
    <t>Udlignet kompensationsbeløb</t>
  </si>
  <si>
    <t>Resultat af beregning 1 (ny)</t>
  </si>
  <si>
    <t>Resultat af beregning 2 (gammel)</t>
  </si>
  <si>
    <t>Realiserede faste omkostninger i referenceperioden</t>
  </si>
  <si>
    <t>Højeste mulige kompensationsbeløb efter reduktion ved negativt resultat</t>
  </si>
  <si>
    <t>c_oms_start</t>
  </si>
  <si>
    <t>Modtaget kompensation for forventede faste omkostninger i perioden ekskl. revisorgodtgørelse</t>
  </si>
  <si>
    <t>Er institutionens resultat med balancedag i 2017, 2018 og 2019 samlet set positivt?</t>
  </si>
  <si>
    <t>Er institutionens resultat positivt for hvert af de 3 regnskabsår med balancedag i 2016, 2017 og 2018?</t>
  </si>
  <si>
    <t>Underskud i 2019 resultat</t>
  </si>
  <si>
    <t>Er det 2019 resultat negativt som følge af ekstraordinære omstændigheder?</t>
  </si>
  <si>
    <t>Hvis ansøger er pålagt revisorerklæring og der ikke er modtaget mere 250.000 kr., ydes der godtgørelse for 80 pct. af udgifterne til revisorerklæring. Godtgørelsen til revision kan maksimalt udgøre 16.000 kr. ekskl. moms. De relevante felter udfyldes af sagsbehandler.</t>
  </si>
  <si>
    <t>Krav til referenceperiode</t>
  </si>
  <si>
    <t>d) Referenceperiode  ved særlige omstændigheder</t>
  </si>
  <si>
    <t>Referenceperiode start, for valgte referenceperiode</t>
  </si>
  <si>
    <t>Referenceperiode slut, for valgte referenceperiode</t>
  </si>
  <si>
    <t>Forventede faste omkostninger angivet i ansøgningen</t>
  </si>
  <si>
    <t>Afvigelse i pct. fra realiserede faste omkostninger</t>
  </si>
  <si>
    <t>Afvigelse i pct. fra forventede faste omkostninger</t>
  </si>
  <si>
    <t>Indtast instiutitonsnavn</t>
  </si>
  <si>
    <t>Intast CVR-nr.</t>
  </si>
  <si>
    <t>Standard kompensationsperiode start</t>
  </si>
  <si>
    <t>Standard kompensationsperiode slut</t>
  </si>
  <si>
    <t>Er de faste omkostningers andel af de kommercielle indtægters andel af de samlede indtægter i kompensationsperioden indenfor minimumskravet?</t>
  </si>
  <si>
    <t>Overstiger den forventede kompensation den nominelle nedgang i kommerciel omsætning?</t>
  </si>
  <si>
    <t xml:space="preserve">Forholdsmæssig beregning af foreløbigt kompensationsbeløb for periode uden åbningsforbud </t>
  </si>
  <si>
    <t>Oplys perioden for 2019 resultat</t>
  </si>
  <si>
    <t xml:space="preserve">Oplys resultatet for 2019 </t>
  </si>
  <si>
    <t>09-12-2020 til 28-02-2021</t>
  </si>
  <si>
    <t>b_oms_start</t>
  </si>
  <si>
    <t>Til multiplicering (ny og gammel)</t>
  </si>
  <si>
    <t>c) 01-09-2020 til 30-11-2020</t>
  </si>
  <si>
    <t>Referenceperioden kan kun benyttes af instiutioner med stiftelsesdato efter 01-12-2019</t>
  </si>
  <si>
    <t>d_faste_start</t>
  </si>
  <si>
    <t>Faktisk kommerciel omsætningsnedgang i kompensationsperioden</t>
  </si>
  <si>
    <t>Kun ved forbud</t>
  </si>
  <si>
    <t>Faktisk foreløbigt kompensationsbeløb ekskl. revisorgodtgørelse</t>
  </si>
  <si>
    <t>Er institutionens 2019 resultat negativt? (udfyldes kun ved ansøgning efter kristebestemmelsen)</t>
  </si>
  <si>
    <t>Faktisk resultat i perioden med åbningsforbud</t>
  </si>
  <si>
    <t>Faktiske variable omkostninger i perioden med åbningsforbud</t>
  </si>
  <si>
    <t>Reduktion af kompensationsbeløb for periode med åbningsforbud</t>
  </si>
  <si>
    <t>Reduktion af kompensationsbeløb i pct. af faktisk kompensationsbeløb for periode med åbningsforbud</t>
  </si>
  <si>
    <t>Forholdsmæssig beregning af faktiske omsætning i perioden med åbningsforbud</t>
  </si>
  <si>
    <t>Forholdsmæssig beregning af faktiske faste omkostninger i perioden med åbningsforbud</t>
  </si>
  <si>
    <t>Institutionens faktiske omsætning i perioden med åbningsforbud fratrukket faktiske faste og variable omkostninger for perioden med åbnignsforbud</t>
  </si>
  <si>
    <t>Er institutionens faktiske omsætning i perioden med åbningsforbud fratrukket faktiske faste og variable omkostninger lig det faktiske underskud? (tolerancemargin på +/- 100.000 kr. eller +/- 10 pct.)</t>
  </si>
  <si>
    <t>Er det faktiske resultat for perioden med åbningsforbud inklusiv 50 pct. af kompensation mindre end det seneste resultat (skaleret til længden på perioden med åbningsforbud)</t>
  </si>
  <si>
    <t>Slots- og Kulturstyrelsen fastholder en udbetaling på 50 pct. af kompensationsbeløbet for perioden med åbningsforbud</t>
  </si>
  <si>
    <t>b) Fra stiftelsesdato til 30-11-2020</t>
  </si>
  <si>
    <t>c) Fra stiftelsesdato til 30-11-2020</t>
  </si>
  <si>
    <t>Referenceperioden kan kun benyttes af institutioner stiftet efter 01-11-2019, og skal være mindst 3  måneder.</t>
  </si>
  <si>
    <t>Referenceperioden kan kun benyttes af institutioner stiftet efter 01-09-2020, og skal være mindst 30 dage.</t>
  </si>
  <si>
    <t>Referenceperioden kan kun benyttes af instiutioner med stiftelsesdato efter 01-09-2020</t>
  </si>
  <si>
    <t>b) Fra stiftelsesdato til 09-03-2020</t>
  </si>
  <si>
    <t>d) Fra stiftelsesdato til 30-11-2020</t>
  </si>
  <si>
    <r>
      <t xml:space="preserve">Hvis institutionen søger efter krisebestemmelsen, og hvis institutionen har været omfattet af åbningsforbud og i denne periode ikke har haft kommerciel omsætning, reduceres kompensationsbeløbet for perioden med åbningsforbud, såfremt institutionens resultat for 2019 er negativt.
OBS. Hvis institutionen </t>
    </r>
    <r>
      <rPr>
        <u/>
        <sz val="11"/>
        <rFont val="Calibri"/>
        <family val="2"/>
        <scheme val="minor"/>
      </rPr>
      <t>ikke</t>
    </r>
    <r>
      <rPr>
        <sz val="11"/>
        <rFont val="Calibri"/>
        <family val="2"/>
        <scheme val="minor"/>
      </rPr>
      <t xml:space="preserve"> er omfattet af ovenstående, skal der</t>
    </r>
    <r>
      <rPr>
        <u/>
        <sz val="11"/>
        <rFont val="Calibri"/>
        <family val="2"/>
        <scheme val="minor"/>
      </rPr>
      <t xml:space="preserve"> ikke oplyses om 2019 resultat</t>
    </r>
    <r>
      <rPr>
        <sz val="11"/>
        <rFont val="Calibri"/>
        <family val="2"/>
        <scheme val="minor"/>
      </rPr>
      <t>. I kan fortsætte til punktet om godtgørelse af revisorudgifter.</t>
    </r>
  </si>
  <si>
    <t>Bilag til kompensation af faste omkostninger - afrapportering for perioden 9. december 2020 - 28. februar 2021 (version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</si>
</sst>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r.&quot;_-;\-* #,##0.00\ &quot;kr.&quot;_-;_-* &quot;-&quot;??\ &quot;kr.&quot;_-;_-@_-"/>
    <numFmt numFmtId="164" formatCode="#,##0.00\ &quot;kr.&quot;"/>
  </numFmts>
  <fonts count="14" x14ac:knownFonts="1">
    <font>
      <sz val="11"/>
      <color theme="1"/>
      <name val="Calibri"/>
      <family val="2"/>
      <scheme val="minor"/>
    </font>
    <font>
      <b/>
      <sz val="11"/>
      <color theme="1"/>
      <name val="Calibri"/>
      <family val="2"/>
      <scheme val="minor"/>
    </font>
    <font>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theme="0" tint="-0.14999847407452621"/>
      <name val="Calibri"/>
      <family val="2"/>
      <scheme val="minor"/>
    </font>
    <font>
      <sz val="9"/>
      <color indexed="81"/>
      <name val="Tahoma"/>
      <family val="2"/>
    </font>
    <font>
      <b/>
      <sz val="9"/>
      <color indexed="81"/>
      <name val="Tahoma"/>
      <family val="2"/>
    </font>
    <font>
      <b/>
      <sz val="12"/>
      <color theme="1"/>
      <name val="Calibri"/>
      <family val="2"/>
      <scheme val="minor"/>
    </font>
    <font>
      <b/>
      <sz val="14"/>
      <color theme="1"/>
      <name val="Calibri"/>
      <family val="2"/>
      <scheme val="minor"/>
    </font>
    <font>
      <b/>
      <sz val="11"/>
      <color theme="0" tint="-0.14999847407452621"/>
      <name val="Calibri"/>
      <family val="2"/>
      <scheme val="minor"/>
    </font>
    <font>
      <b/>
      <sz val="12"/>
      <name val="Calibri"/>
      <family val="2"/>
      <scheme val="minor"/>
    </font>
    <font>
      <u/>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5"/>
        <bgColor indexed="64"/>
      </patternFill>
    </fill>
    <fill>
      <patternFill patternType="solid">
        <fgColor theme="9"/>
        <bgColor indexed="64"/>
      </patternFill>
    </fill>
  </fills>
  <borders count="14">
    <border>
      <left/>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s>
  <cellStyleXfs count="3">
    <xf numFmtId="0" fontId="0" fillId="0" borderId="0"/>
    <xf numFmtId="9" fontId="3" fillId="0" borderId="0" applyFont="0" applyFill="0" applyBorder="0" applyAlignment="0" applyProtection="0"/>
    <xf numFmtId="44" fontId="3" fillId="0" borderId="0" applyFont="0" applyFill="0" applyBorder="0" applyAlignment="0" applyProtection="0"/>
  </cellStyleXfs>
  <cellXfs count="133">
    <xf numFmtId="0" fontId="0" fillId="0" borderId="0" xfId="0"/>
    <xf numFmtId="164" fontId="0" fillId="0" borderId="7" xfId="0" applyNumberFormat="1" applyBorder="1" applyAlignment="1" applyProtection="1">
      <alignment horizontal="right"/>
      <protection locked="0"/>
    </xf>
    <xf numFmtId="0" fontId="1" fillId="2" borderId="6" xfId="0" applyFont="1" applyFill="1" applyBorder="1" applyProtection="1">
      <protection hidden="1"/>
    </xf>
    <xf numFmtId="0" fontId="1" fillId="0" borderId="6" xfId="0" applyFont="1" applyBorder="1" applyProtection="1">
      <protection hidden="1"/>
    </xf>
    <xf numFmtId="10" fontId="0" fillId="2" borderId="7" xfId="0" applyNumberFormat="1" applyFill="1" applyBorder="1" applyProtection="1">
      <protection hidden="1"/>
    </xf>
    <xf numFmtId="0" fontId="1" fillId="0" borderId="6" xfId="0" applyFont="1" applyFill="1" applyBorder="1" applyProtection="1">
      <protection hidden="1"/>
    </xf>
    <xf numFmtId="164" fontId="0" fillId="3" borderId="6" xfId="0" applyNumberFormat="1" applyFont="1" applyFill="1" applyBorder="1" applyProtection="1">
      <protection hidden="1"/>
    </xf>
    <xf numFmtId="164" fontId="0" fillId="3" borderId="7" xfId="0" applyNumberFormat="1" applyFont="1" applyFill="1" applyBorder="1" applyProtection="1">
      <protection hidden="1"/>
    </xf>
    <xf numFmtId="0" fontId="0" fillId="3" borderId="6" xfId="0" applyFont="1" applyFill="1" applyBorder="1" applyProtection="1">
      <protection hidden="1"/>
    </xf>
    <xf numFmtId="0" fontId="0" fillId="0" borderId="7" xfId="0" applyBorder="1" applyAlignment="1" applyProtection="1">
      <alignment horizontal="right"/>
      <protection locked="0"/>
    </xf>
    <xf numFmtId="14" fontId="6" fillId="2" borderId="7" xfId="0" applyNumberFormat="1" applyFont="1" applyFill="1" applyBorder="1" applyAlignment="1" applyProtection="1">
      <alignment horizontal="right"/>
      <protection locked="0"/>
    </xf>
    <xf numFmtId="0" fontId="4" fillId="0" borderId="6" xfId="0" applyFont="1" applyFill="1" applyBorder="1" applyProtection="1">
      <protection hidden="1"/>
    </xf>
    <xf numFmtId="0" fontId="4" fillId="2" borderId="6" xfId="0" applyFont="1" applyFill="1" applyBorder="1" applyProtection="1">
      <protection hidden="1"/>
    </xf>
    <xf numFmtId="0" fontId="4" fillId="2" borderId="4" xfId="0" applyFont="1" applyFill="1" applyBorder="1" applyProtection="1">
      <protection hidden="1"/>
    </xf>
    <xf numFmtId="14" fontId="6" fillId="2" borderId="7" xfId="0" applyNumberFormat="1" applyFont="1" applyFill="1" applyBorder="1" applyAlignment="1" applyProtection="1">
      <alignment horizontal="right" wrapText="1"/>
      <protection locked="0"/>
    </xf>
    <xf numFmtId="164" fontId="0" fillId="3" borderId="5" xfId="0" applyNumberFormat="1" applyFill="1" applyBorder="1" applyAlignment="1" applyProtection="1">
      <alignment horizontal="right"/>
      <protection hidden="1"/>
    </xf>
    <xf numFmtId="0" fontId="4" fillId="0" borderId="6" xfId="0" applyFont="1" applyFill="1" applyBorder="1" applyAlignment="1" applyProtection="1">
      <alignment wrapText="1"/>
      <protection hidden="1"/>
    </xf>
    <xf numFmtId="14" fontId="5" fillId="2" borderId="7" xfId="0" applyNumberFormat="1" applyFont="1" applyFill="1" applyBorder="1" applyAlignment="1" applyProtection="1">
      <alignment horizontal="right"/>
      <protection hidden="1"/>
    </xf>
    <xf numFmtId="164" fontId="0" fillId="3" borderId="4" xfId="0" applyNumberFormat="1" applyFont="1" applyFill="1" applyBorder="1" applyProtection="1">
      <protection hidden="1"/>
    </xf>
    <xf numFmtId="164" fontId="0" fillId="3" borderId="5" xfId="0" applyNumberFormat="1" applyFont="1" applyFill="1" applyBorder="1" applyProtection="1">
      <protection hidden="1"/>
    </xf>
    <xf numFmtId="164" fontId="5" fillId="3" borderId="7" xfId="0" applyNumberFormat="1" applyFont="1" applyFill="1" applyBorder="1" applyAlignment="1" applyProtection="1">
      <alignment horizontal="right"/>
      <protection hidden="1"/>
    </xf>
    <xf numFmtId="0" fontId="1" fillId="0" borderId="6" xfId="0" applyFont="1" applyFill="1" applyBorder="1" applyAlignment="1" applyProtection="1">
      <protection hidden="1"/>
    </xf>
    <xf numFmtId="14" fontId="6" fillId="2" borderId="7" xfId="0" applyNumberFormat="1" applyFont="1" applyFill="1" applyBorder="1" applyAlignment="1" applyProtection="1">
      <alignment horizontal="right"/>
      <protection locked="0" hidden="1"/>
    </xf>
    <xf numFmtId="0" fontId="0" fillId="0" borderId="0" xfId="0" applyProtection="1"/>
    <xf numFmtId="0" fontId="0" fillId="3" borderId="7" xfId="0" applyNumberFormat="1" applyFill="1" applyBorder="1" applyAlignment="1" applyProtection="1">
      <alignment horizontal="right" wrapText="1"/>
    </xf>
    <xf numFmtId="14" fontId="5" fillId="2" borderId="7" xfId="0" applyNumberFormat="1" applyFont="1" applyFill="1" applyBorder="1" applyProtection="1"/>
    <xf numFmtId="0" fontId="5" fillId="3" borderId="7" xfId="0" applyNumberFormat="1" applyFont="1" applyFill="1" applyBorder="1" applyAlignment="1" applyProtection="1">
      <alignment horizontal="right"/>
    </xf>
    <xf numFmtId="0" fontId="0" fillId="3" borderId="4" xfId="0" applyFont="1" applyFill="1" applyBorder="1" applyAlignment="1" applyProtection="1">
      <alignment wrapText="1"/>
      <protection hidden="1"/>
    </xf>
    <xf numFmtId="14" fontId="5" fillId="3" borderId="7" xfId="0" applyNumberFormat="1" applyFont="1" applyFill="1" applyBorder="1" applyAlignment="1" applyProtection="1">
      <alignment horizontal="right"/>
      <protection hidden="1"/>
    </xf>
    <xf numFmtId="14" fontId="5" fillId="0" borderId="7" xfId="0" applyNumberFormat="1" applyFont="1" applyFill="1" applyBorder="1" applyAlignment="1" applyProtection="1">
      <alignment horizontal="right" wrapText="1"/>
      <protection locked="0"/>
    </xf>
    <xf numFmtId="14" fontId="0" fillId="0" borderId="7" xfId="0" applyNumberFormat="1" applyFill="1" applyBorder="1" applyAlignment="1" applyProtection="1">
      <alignment horizontal="right" wrapText="1"/>
      <protection locked="0"/>
    </xf>
    <xf numFmtId="0" fontId="11" fillId="2" borderId="6" xfId="0" applyFont="1" applyFill="1" applyBorder="1" applyProtection="1">
      <protection hidden="1"/>
    </xf>
    <xf numFmtId="0" fontId="11" fillId="2" borderId="6" xfId="0" applyFont="1" applyFill="1" applyBorder="1" applyProtection="1"/>
    <xf numFmtId="0" fontId="5" fillId="3" borderId="6" xfId="0" applyFont="1" applyFill="1" applyBorder="1" applyProtection="1">
      <protection hidden="1"/>
    </xf>
    <xf numFmtId="0" fontId="5" fillId="3" borderId="7" xfId="0" applyNumberFormat="1" applyFont="1" applyFill="1" applyBorder="1" applyAlignment="1" applyProtection="1">
      <alignment horizontal="right"/>
      <protection locked="0" hidden="1"/>
    </xf>
    <xf numFmtId="0" fontId="5" fillId="3" borderId="6" xfId="0" applyFont="1" applyFill="1" applyBorder="1" applyAlignment="1" applyProtection="1">
      <alignment wrapText="1"/>
      <protection hidden="1"/>
    </xf>
    <xf numFmtId="164" fontId="5" fillId="3" borderId="7" xfId="0" applyNumberFormat="1" applyFont="1" applyFill="1" applyBorder="1" applyProtection="1">
      <protection hidden="1"/>
    </xf>
    <xf numFmtId="9" fontId="5" fillId="3" borderId="7" xfId="1" applyFont="1" applyFill="1" applyBorder="1" applyProtection="1">
      <protection hidden="1"/>
    </xf>
    <xf numFmtId="0" fontId="5" fillId="3" borderId="7" xfId="0" applyNumberFormat="1" applyFont="1" applyFill="1" applyBorder="1" applyAlignment="1" applyProtection="1">
      <alignment horizontal="right"/>
      <protection hidden="1"/>
    </xf>
    <xf numFmtId="0" fontId="1" fillId="2" borderId="2" xfId="0" applyFont="1" applyFill="1" applyBorder="1" applyAlignment="1" applyProtection="1">
      <alignment wrapText="1"/>
      <protection hidden="1"/>
    </xf>
    <xf numFmtId="0" fontId="1" fillId="0" borderId="4" xfId="0" applyFont="1" applyFill="1" applyBorder="1" applyProtection="1">
      <protection hidden="1"/>
    </xf>
    <xf numFmtId="0" fontId="5" fillId="2" borderId="7" xfId="0" applyNumberFormat="1" applyFont="1" applyFill="1" applyBorder="1" applyAlignment="1" applyProtection="1">
      <alignment horizontal="right"/>
      <protection hidden="1"/>
    </xf>
    <xf numFmtId="0" fontId="1" fillId="3" borderId="6" xfId="0" applyFont="1" applyFill="1" applyBorder="1" applyAlignment="1" applyProtection="1">
      <alignment wrapText="1"/>
      <protection hidden="1"/>
    </xf>
    <xf numFmtId="164" fontId="0" fillId="3" borderId="7" xfId="0" applyNumberFormat="1" applyFill="1" applyBorder="1" applyProtection="1">
      <protection hidden="1"/>
    </xf>
    <xf numFmtId="14" fontId="5" fillId="2" borderId="7" xfId="0" applyNumberFormat="1" applyFont="1" applyFill="1" applyBorder="1" applyAlignment="1" applyProtection="1">
      <alignment horizontal="right"/>
    </xf>
    <xf numFmtId="164" fontId="0" fillId="2" borderId="7" xfId="0" applyNumberFormat="1" applyFill="1" applyBorder="1" applyAlignment="1" applyProtection="1">
      <alignment horizontal="right"/>
    </xf>
    <xf numFmtId="0" fontId="4" fillId="0" borderId="0" xfId="0" applyFont="1"/>
    <xf numFmtId="0" fontId="5" fillId="0" borderId="0" xfId="0" applyFont="1"/>
    <xf numFmtId="0" fontId="5" fillId="0" borderId="0" xfId="0" applyFont="1" applyAlignment="1">
      <alignment horizontal="right"/>
    </xf>
    <xf numFmtId="14" fontId="5" fillId="0" borderId="0" xfId="0" applyNumberFormat="1" applyFont="1" applyAlignment="1">
      <alignment horizontal="right"/>
    </xf>
    <xf numFmtId="14" fontId="5" fillId="0" borderId="0" xfId="0" applyNumberFormat="1" applyFont="1"/>
    <xf numFmtId="0" fontId="5" fillId="0" borderId="0" xfId="0" applyNumberFormat="1" applyFont="1"/>
    <xf numFmtId="14" fontId="5" fillId="0" borderId="0" xfId="0" applyNumberFormat="1" applyFont="1" applyAlignment="1"/>
    <xf numFmtId="14" fontId="5" fillId="0" borderId="0" xfId="0" applyNumberFormat="1" applyFont="1" applyAlignment="1">
      <alignment horizontal="left"/>
    </xf>
    <xf numFmtId="0" fontId="5" fillId="0" borderId="0" xfId="0" applyFont="1" applyAlignment="1">
      <alignment horizontal="left"/>
    </xf>
    <xf numFmtId="0" fontId="4" fillId="0" borderId="0" xfId="0" applyFont="1" applyAlignment="1">
      <alignment horizontal="right"/>
    </xf>
    <xf numFmtId="2" fontId="5" fillId="0" borderId="0" xfId="0" applyNumberFormat="1" applyFont="1"/>
    <xf numFmtId="14" fontId="5" fillId="0" borderId="0" xfId="2" applyNumberFormat="1" applyFont="1" applyAlignment="1">
      <alignment horizontal="right"/>
    </xf>
    <xf numFmtId="0" fontId="4" fillId="0" borderId="0" xfId="0" applyFont="1" applyAlignment="1"/>
    <xf numFmtId="9" fontId="5" fillId="0" borderId="0" xfId="0" applyNumberFormat="1" applyFont="1"/>
    <xf numFmtId="0" fontId="0" fillId="2" borderId="7" xfId="0" applyNumberFormat="1" applyFill="1" applyBorder="1" applyAlignment="1" applyProtection="1">
      <alignment horizontal="right"/>
      <protection hidden="1"/>
    </xf>
    <xf numFmtId="0" fontId="4" fillId="0" borderId="6" xfId="0" applyFont="1" applyFill="1" applyBorder="1" applyAlignment="1" applyProtection="1">
      <alignment vertical="center" wrapText="1"/>
      <protection hidden="1"/>
    </xf>
    <xf numFmtId="10" fontId="5" fillId="2" borderId="7" xfId="0" applyNumberFormat="1" applyFont="1" applyFill="1" applyBorder="1" applyProtection="1">
      <protection hidden="1"/>
    </xf>
    <xf numFmtId="164" fontId="5" fillId="0" borderId="7" xfId="0" applyNumberFormat="1" applyFont="1" applyFill="1" applyBorder="1" applyAlignment="1" applyProtection="1">
      <alignment horizontal="right"/>
      <protection locked="0"/>
    </xf>
    <xf numFmtId="0" fontId="0" fillId="0" borderId="0" xfId="0" applyNumberFormat="1" applyProtection="1"/>
    <xf numFmtId="164" fontId="6" fillId="2" borderId="7" xfId="0" applyNumberFormat="1" applyFont="1" applyFill="1" applyBorder="1" applyAlignment="1" applyProtection="1">
      <alignment horizontal="right"/>
      <protection locked="0"/>
    </xf>
    <xf numFmtId="164" fontId="0" fillId="3" borderId="7" xfId="0" applyNumberFormat="1" applyFont="1" applyFill="1" applyBorder="1" applyAlignment="1" applyProtection="1">
      <alignment horizontal="right"/>
      <protection hidden="1"/>
    </xf>
    <xf numFmtId="10" fontId="5" fillId="3" borderId="7" xfId="0" applyNumberFormat="1" applyFont="1" applyFill="1" applyBorder="1" applyAlignment="1" applyProtection="1">
      <alignment horizontal="right"/>
      <protection hidden="1"/>
    </xf>
    <xf numFmtId="0" fontId="1" fillId="2" borderId="4" xfId="0" applyFont="1" applyFill="1" applyBorder="1" applyProtection="1">
      <protection hidden="1"/>
    </xf>
    <xf numFmtId="10" fontId="0" fillId="2" borderId="5" xfId="0" applyNumberFormat="1" applyFill="1" applyBorder="1" applyProtection="1">
      <protection hidden="1"/>
    </xf>
    <xf numFmtId="0" fontId="0" fillId="0" borderId="0" xfId="0" applyFont="1"/>
    <xf numFmtId="14" fontId="5" fillId="2" borderId="5" xfId="0" applyNumberFormat="1" applyFont="1" applyFill="1" applyBorder="1" applyAlignment="1" applyProtection="1">
      <alignment horizontal="right"/>
    </xf>
    <xf numFmtId="0" fontId="5" fillId="3" borderId="6" xfId="0" applyFont="1" applyFill="1" applyBorder="1" applyAlignment="1" applyProtection="1">
      <protection hidden="1"/>
    </xf>
    <xf numFmtId="0" fontId="11" fillId="2" borderId="4" xfId="0" applyFont="1" applyFill="1" applyBorder="1" applyAlignment="1" applyProtection="1">
      <protection hidden="1"/>
    </xf>
    <xf numFmtId="0" fontId="11" fillId="2" borderId="6" xfId="0" applyFont="1" applyFill="1" applyBorder="1" applyAlignment="1" applyProtection="1">
      <alignment wrapText="1"/>
      <protection hidden="1"/>
    </xf>
    <xf numFmtId="0" fontId="6" fillId="2" borderId="7" xfId="0" applyNumberFormat="1" applyFont="1" applyFill="1" applyBorder="1" applyAlignment="1" applyProtection="1">
      <alignment horizontal="right"/>
      <protection hidden="1"/>
    </xf>
    <xf numFmtId="0" fontId="6" fillId="2" borderId="7" xfId="0" applyFont="1" applyFill="1" applyBorder="1" applyAlignment="1" applyProtection="1">
      <alignment horizontal="right"/>
      <protection locked="0"/>
    </xf>
    <xf numFmtId="0" fontId="11" fillId="2" borderId="6" xfId="0" applyFont="1" applyFill="1" applyBorder="1" applyAlignment="1" applyProtection="1">
      <alignment vertical="center"/>
      <protection hidden="1"/>
    </xf>
    <xf numFmtId="0" fontId="6" fillId="2" borderId="7" xfId="0" applyNumberFormat="1" applyFont="1" applyFill="1" applyBorder="1" applyAlignment="1" applyProtection="1">
      <alignment horizontal="right" vertical="center" wrapText="1"/>
      <protection locked="0"/>
    </xf>
    <xf numFmtId="0" fontId="4" fillId="0" borderId="4" xfId="0" applyFont="1" applyFill="1" applyBorder="1" applyAlignment="1" applyProtection="1">
      <alignment wrapText="1"/>
      <protection hidden="1"/>
    </xf>
    <xf numFmtId="164" fontId="0" fillId="0" borderId="5" xfId="0" applyNumberFormat="1" applyBorder="1" applyAlignment="1" applyProtection="1">
      <alignment horizontal="right"/>
      <protection locked="0"/>
    </xf>
    <xf numFmtId="0" fontId="1" fillId="0" borderId="4" xfId="0" applyFont="1" applyBorder="1" applyProtection="1">
      <protection hidden="1"/>
    </xf>
    <xf numFmtId="0" fontId="0" fillId="0" borderId="5" xfId="0" applyNumberFormat="1" applyBorder="1" applyAlignment="1" applyProtection="1">
      <alignment horizontal="right"/>
      <protection locked="0"/>
    </xf>
    <xf numFmtId="0" fontId="6" fillId="2" borderId="6" xfId="0" applyFont="1" applyFill="1" applyBorder="1" applyAlignment="1" applyProtection="1">
      <alignment horizontal="center"/>
      <protection hidden="1"/>
    </xf>
    <xf numFmtId="0" fontId="6" fillId="2" borderId="7" xfId="0" applyFont="1" applyFill="1" applyBorder="1" applyAlignment="1" applyProtection="1">
      <alignment horizontal="center"/>
      <protection hidden="1"/>
    </xf>
    <xf numFmtId="0" fontId="1" fillId="0" borderId="1" xfId="0" applyFont="1" applyBorder="1" applyAlignment="1" applyProtection="1">
      <alignment horizontal="center"/>
      <protection hidden="1"/>
    </xf>
    <xf numFmtId="0" fontId="9" fillId="4" borderId="8" xfId="0" applyFont="1" applyFill="1" applyBorder="1" applyAlignment="1" applyProtection="1">
      <alignment horizontal="center"/>
    </xf>
    <xf numFmtId="0" fontId="9" fillId="4" borderId="9" xfId="0" applyFont="1" applyFill="1" applyBorder="1" applyAlignment="1" applyProtection="1">
      <alignment horizontal="center"/>
    </xf>
    <xf numFmtId="0" fontId="0" fillId="2" borderId="4" xfId="0" applyFont="1" applyFill="1" applyBorder="1" applyAlignment="1" applyProtection="1">
      <alignment horizontal="left" wrapText="1"/>
      <protection hidden="1"/>
    </xf>
    <xf numFmtId="0" fontId="0" fillId="2" borderId="5" xfId="0" applyFont="1" applyFill="1" applyBorder="1" applyAlignment="1" applyProtection="1">
      <alignment horizontal="left" wrapText="1"/>
      <protection hidden="1"/>
    </xf>
    <xf numFmtId="0" fontId="5" fillId="2" borderId="6" xfId="0" applyFont="1" applyFill="1" applyBorder="1" applyAlignment="1" applyProtection="1">
      <alignment horizontal="left" wrapText="1"/>
      <protection hidden="1"/>
    </xf>
    <xf numFmtId="0" fontId="5" fillId="2" borderId="7" xfId="0" applyFont="1" applyFill="1" applyBorder="1" applyAlignment="1" applyProtection="1">
      <alignment horizontal="left" wrapText="1"/>
      <protection hidden="1"/>
    </xf>
    <xf numFmtId="0" fontId="6" fillId="2" borderId="6" xfId="0" applyFont="1" applyFill="1" applyBorder="1" applyAlignment="1" applyProtection="1">
      <alignment horizontal="center" vertical="center" wrapText="1"/>
      <protection hidden="1"/>
    </xf>
    <xf numFmtId="0" fontId="6" fillId="2" borderId="7" xfId="0" applyFont="1" applyFill="1" applyBorder="1" applyAlignment="1" applyProtection="1">
      <alignment horizontal="center" vertical="center" wrapText="1"/>
      <protection hidden="1"/>
    </xf>
    <xf numFmtId="0" fontId="6" fillId="2" borderId="6" xfId="0" applyFont="1" applyFill="1" applyBorder="1" applyAlignment="1" applyProtection="1">
      <alignment horizontal="left" wrapText="1"/>
      <protection hidden="1"/>
    </xf>
    <xf numFmtId="0" fontId="6" fillId="2" borderId="7" xfId="0" applyFont="1" applyFill="1" applyBorder="1" applyAlignment="1" applyProtection="1">
      <alignment horizontal="left" wrapText="1"/>
      <protection hidden="1"/>
    </xf>
    <xf numFmtId="0" fontId="9" fillId="2" borderId="2" xfId="0" applyFont="1" applyFill="1" applyBorder="1" applyAlignment="1" applyProtection="1">
      <alignment horizontal="center"/>
    </xf>
    <xf numFmtId="0" fontId="9" fillId="2" borderId="3" xfId="0" applyFont="1" applyFill="1" applyBorder="1" applyAlignment="1" applyProtection="1">
      <alignment horizontal="center"/>
    </xf>
    <xf numFmtId="0" fontId="12" fillId="2" borderId="2" xfId="0" applyFont="1" applyFill="1" applyBorder="1" applyAlignment="1" applyProtection="1">
      <alignment horizontal="center"/>
    </xf>
    <xf numFmtId="0" fontId="12" fillId="2" borderId="3" xfId="0" applyFont="1" applyFill="1" applyBorder="1" applyAlignment="1" applyProtection="1">
      <alignment horizontal="center"/>
    </xf>
    <xf numFmtId="0" fontId="6" fillId="2" borderId="6" xfId="0" applyFont="1" applyFill="1" applyBorder="1" applyAlignment="1" applyProtection="1">
      <alignment vertical="center" wrapText="1"/>
      <protection hidden="1"/>
    </xf>
    <xf numFmtId="0" fontId="6" fillId="2" borderId="7" xfId="0" applyFont="1" applyFill="1" applyBorder="1" applyAlignment="1" applyProtection="1">
      <alignment vertical="center" wrapText="1"/>
      <protection hidden="1"/>
    </xf>
    <xf numFmtId="0" fontId="0" fillId="2" borderId="6" xfId="0" applyFont="1" applyFill="1" applyBorder="1" applyAlignment="1" applyProtection="1">
      <alignment vertical="center" wrapText="1"/>
      <protection hidden="1"/>
    </xf>
    <xf numFmtId="0" fontId="0" fillId="2" borderId="7" xfId="0" applyFont="1" applyFill="1" applyBorder="1" applyAlignment="1" applyProtection="1">
      <alignment vertical="center" wrapText="1"/>
      <protection hidden="1"/>
    </xf>
    <xf numFmtId="0" fontId="1" fillId="2" borderId="6" xfId="0" applyFont="1" applyFill="1" applyBorder="1" applyAlignment="1" applyProtection="1">
      <alignment horizontal="left"/>
      <protection hidden="1"/>
    </xf>
    <xf numFmtId="0" fontId="1" fillId="2" borderId="7" xfId="0" applyFont="1" applyFill="1" applyBorder="1" applyAlignment="1" applyProtection="1">
      <alignment horizontal="left"/>
      <protection hidden="1"/>
    </xf>
    <xf numFmtId="0" fontId="1" fillId="0" borderId="12" xfId="0" applyFont="1" applyBorder="1" applyAlignment="1" applyProtection="1">
      <alignment horizontal="center"/>
      <protection hidden="1"/>
    </xf>
    <xf numFmtId="0" fontId="0" fillId="2" borderId="6" xfId="0" applyFont="1" applyFill="1" applyBorder="1" applyAlignment="1" applyProtection="1">
      <alignment horizontal="left" wrapText="1"/>
    </xf>
    <xf numFmtId="0" fontId="1" fillId="2" borderId="7" xfId="0" applyFont="1" applyFill="1" applyBorder="1" applyAlignment="1" applyProtection="1">
      <alignment horizontal="left" wrapText="1"/>
    </xf>
    <xf numFmtId="0" fontId="4" fillId="0" borderId="2" xfId="0" applyFont="1" applyBorder="1" applyAlignment="1" applyProtection="1">
      <alignment horizontal="left"/>
      <protection hidden="1"/>
    </xf>
    <xf numFmtId="0" fontId="4" fillId="0" borderId="3" xfId="0" applyFont="1" applyBorder="1" applyAlignment="1" applyProtection="1">
      <alignment horizontal="left"/>
      <protection hidden="1"/>
    </xf>
    <xf numFmtId="0" fontId="9" fillId="2" borderId="2" xfId="0" applyFont="1" applyFill="1" applyBorder="1" applyAlignment="1" applyProtection="1">
      <alignment horizontal="center"/>
      <protection hidden="1"/>
    </xf>
    <xf numFmtId="0" fontId="9" fillId="2" borderId="3" xfId="0" applyFont="1" applyFill="1" applyBorder="1" applyAlignment="1" applyProtection="1">
      <alignment horizontal="center"/>
      <protection hidden="1"/>
    </xf>
    <xf numFmtId="0" fontId="6" fillId="2" borderId="6" xfId="0" applyFont="1" applyFill="1" applyBorder="1" applyAlignment="1" applyProtection="1">
      <alignment horizontal="left" vertical="center" wrapText="1"/>
      <protection hidden="1"/>
    </xf>
    <xf numFmtId="0" fontId="6" fillId="2" borderId="7" xfId="0" applyFont="1" applyFill="1" applyBorder="1" applyAlignment="1" applyProtection="1">
      <alignment horizontal="left" vertical="center" wrapText="1"/>
      <protection hidden="1"/>
    </xf>
    <xf numFmtId="0" fontId="1" fillId="0" borderId="0" xfId="0" applyFont="1" applyBorder="1" applyAlignment="1" applyProtection="1">
      <alignment horizontal="center"/>
      <protection hidden="1"/>
    </xf>
    <xf numFmtId="0" fontId="1" fillId="0" borderId="13" xfId="0" applyFont="1" applyBorder="1" applyAlignment="1" applyProtection="1">
      <alignment horizontal="center"/>
      <protection hidden="1"/>
    </xf>
    <xf numFmtId="0" fontId="0" fillId="0" borderId="0" xfId="0" applyBorder="1" applyAlignment="1" applyProtection="1">
      <alignment horizontal="center"/>
    </xf>
    <xf numFmtId="0" fontId="0" fillId="2" borderId="6" xfId="0" applyFill="1" applyBorder="1" applyAlignment="1" applyProtection="1">
      <alignment horizontal="left" wrapText="1"/>
      <protection hidden="1"/>
    </xf>
    <xf numFmtId="0" fontId="0" fillId="2" borderId="7" xfId="0" applyFill="1" applyBorder="1" applyAlignment="1" applyProtection="1">
      <alignment horizontal="left" wrapText="1"/>
      <protection hidden="1"/>
    </xf>
    <xf numFmtId="164" fontId="5" fillId="0" borderId="12" xfId="0" applyNumberFormat="1" applyFont="1" applyFill="1" applyBorder="1" applyAlignment="1" applyProtection="1">
      <alignment horizontal="center"/>
      <protection hidden="1"/>
    </xf>
    <xf numFmtId="0" fontId="0" fillId="0" borderId="1" xfId="0" applyFill="1" applyBorder="1" applyAlignment="1" applyProtection="1">
      <alignment horizontal="center"/>
      <protection hidden="1"/>
    </xf>
    <xf numFmtId="0" fontId="6" fillId="2" borderId="6" xfId="0" applyFont="1" applyFill="1" applyBorder="1"/>
    <xf numFmtId="0" fontId="6" fillId="2" borderId="7" xfId="0" applyFont="1" applyFill="1" applyBorder="1"/>
    <xf numFmtId="0" fontId="11" fillId="2" borderId="6" xfId="0" applyFont="1" applyFill="1" applyBorder="1" applyAlignment="1" applyProtection="1">
      <alignment horizontal="center"/>
      <protection hidden="1"/>
    </xf>
    <xf numFmtId="0" fontId="11" fillId="2" borderId="7" xfId="0" applyFont="1" applyFill="1" applyBorder="1" applyAlignment="1" applyProtection="1">
      <alignment horizontal="center"/>
      <protection hidden="1"/>
    </xf>
    <xf numFmtId="0" fontId="4" fillId="0" borderId="1" xfId="0" applyFont="1" applyFill="1" applyBorder="1" applyAlignment="1" applyProtection="1">
      <alignment horizontal="center" wrapText="1"/>
      <protection hidden="1"/>
    </xf>
    <xf numFmtId="164" fontId="10" fillId="2" borderId="10" xfId="0" applyNumberFormat="1" applyFont="1" applyFill="1" applyBorder="1" applyAlignment="1" applyProtection="1">
      <alignment horizontal="center"/>
      <protection hidden="1"/>
    </xf>
    <xf numFmtId="164" fontId="10" fillId="2" borderId="11" xfId="0" applyNumberFormat="1" applyFont="1" applyFill="1" applyBorder="1" applyAlignment="1" applyProtection="1">
      <alignment horizontal="center"/>
      <protection hidden="1"/>
    </xf>
    <xf numFmtId="164" fontId="0" fillId="2" borderId="3" xfId="0" applyNumberFormat="1" applyFill="1" applyBorder="1" applyProtection="1">
      <protection hidden="1"/>
    </xf>
    <xf numFmtId="164" fontId="5" fillId="2" borderId="5" xfId="0" applyNumberFormat="1" applyFont="1" applyFill="1" applyBorder="1" applyAlignment="1" applyProtection="1">
      <protection hidden="1"/>
    </xf>
    <xf numFmtId="164" fontId="6" fillId="2" borderId="5" xfId="0" applyNumberFormat="1" applyFont="1" applyFill="1" applyBorder="1" applyAlignment="1" applyProtection="1">
      <alignment horizontal="right"/>
      <protection hidden="1"/>
    </xf>
    <xf numFmtId="164" fontId="0" fillId="2" borderId="5" xfId="0" applyNumberFormat="1" applyFont="1" applyFill="1" applyBorder="1" applyProtection="1">
      <protection hidden="1"/>
    </xf>
  </cellXfs>
  <cellStyles count="3">
    <cellStyle name="Normal" xfId="0" builtinId="0"/>
    <cellStyle name="Procent" xfId="1" builtinId="5"/>
    <cellStyle name="Valuta" xfId="2" builtinId="4"/>
  </cellStyles>
  <dxfs count="37">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bgColor rgb="FFFFFF00"/>
        </patternFill>
      </fill>
    </dxf>
    <dxf>
      <font>
        <color auto="1"/>
      </font>
      <fill>
        <patternFill>
          <bgColor rgb="FFFFFF00"/>
        </patternFill>
      </fill>
    </dxf>
    <dxf>
      <font>
        <color auto="1"/>
      </font>
      <fill>
        <patternFill>
          <bgColor theme="0" tint="-0.1499679555650502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bgColor theme="0" tint="-0.14996795556505021"/>
        </patternFill>
      </fill>
    </dxf>
    <dxf>
      <font>
        <color auto="1"/>
      </font>
      <fill>
        <patternFill patternType="none">
          <bgColor auto="1"/>
        </patternFill>
      </fill>
    </dxf>
    <dxf>
      <font>
        <color auto="1"/>
      </font>
      <fill>
        <patternFill>
          <bgColor theme="0" tint="-0.14996795556505021"/>
        </patternFill>
      </fill>
    </dxf>
    <dxf>
      <font>
        <color auto="1"/>
      </font>
      <fill>
        <patternFill>
          <bgColor rgb="FFFFFF00"/>
        </patternFill>
      </fill>
    </dxf>
    <dxf>
      <font>
        <color auto="1"/>
      </font>
      <fill>
        <patternFill>
          <bgColor rgb="FFFFFF00"/>
        </patternFill>
      </fill>
    </dxf>
    <dxf>
      <font>
        <color theme="0" tint="-0.14996795556505021"/>
      </font>
      <fill>
        <patternFill>
          <bgColor theme="0" tint="-0.14996795556505021"/>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ill>
        <patternFill>
          <bgColor rgb="FFFF0000"/>
        </patternFill>
      </fill>
    </dxf>
    <dxf>
      <fill>
        <patternFill>
          <bgColor theme="9"/>
        </patternFill>
      </fill>
    </dxf>
    <dxf>
      <fill>
        <patternFill>
          <bgColor theme="0" tint="-0.14996795556505021"/>
        </patternFill>
      </fill>
    </dxf>
    <dxf>
      <font>
        <color auto="1"/>
      </font>
      <fill>
        <patternFill patternType="none">
          <bgColor auto="1"/>
        </patternFill>
      </fill>
    </dxf>
    <dxf>
      <font>
        <color auto="1"/>
      </font>
      <fill>
        <patternFill patternType="none">
          <bgColor auto="1"/>
        </patternFill>
      </fill>
    </dxf>
    <dxf>
      <font>
        <color theme="0" tint="-0.14996795556505021"/>
      </font>
      <fill>
        <patternFill>
          <bgColor theme="0" tint="-0.14996795556505021"/>
        </patternFill>
      </fill>
    </dxf>
    <dxf>
      <font>
        <color auto="1"/>
      </font>
      <fill>
        <patternFill patternType="none">
          <bgColor auto="1"/>
        </patternFill>
      </fill>
    </dxf>
    <dxf>
      <font>
        <color auto="1"/>
      </font>
      <fill>
        <patternFill patternType="none">
          <bgColor auto="1"/>
        </patternFill>
      </fill>
    </dxf>
    <dxf>
      <fill>
        <patternFill>
          <bgColor theme="0" tint="-0.14996795556505021"/>
        </patternFill>
      </fill>
    </dxf>
    <dxf>
      <fill>
        <patternFill>
          <bgColor rgb="FFFFFF00"/>
        </patternFill>
      </fill>
    </dxf>
    <dxf>
      <font>
        <color auto="1"/>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0" tint="-0.14996795556505021"/>
      </font>
      <fill>
        <patternFill>
          <bgColor theme="0" tint="-0.14996795556505021"/>
        </patternFill>
      </fill>
    </dxf>
  </dxfs>
  <tableStyles count="0" defaultTableStyle="TableStyleMedium2" defaultPivotStyle="PivotStyleLight16"/>
  <colors>
    <mruColors>
      <color rgb="FFDE00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H119"/>
  <sheetViews>
    <sheetView tabSelected="1" zoomScale="90" zoomScaleNormal="90" workbookViewId="0">
      <selection activeCell="B5" sqref="B5"/>
    </sheetView>
  </sheetViews>
  <sheetFormatPr defaultColWidth="9.140625" defaultRowHeight="15" x14ac:dyDescent="0.25"/>
  <cols>
    <col min="1" max="1" width="75.7109375" style="23" customWidth="1"/>
    <col min="2" max="2" width="45.7109375" style="23" customWidth="1"/>
    <col min="3" max="16384" width="9.140625" style="23"/>
  </cols>
  <sheetData>
    <row r="1" spans="1:2" x14ac:dyDescent="0.25">
      <c r="A1" s="109" t="s">
        <v>143</v>
      </c>
      <c r="B1" s="110"/>
    </row>
    <row r="2" spans="1:2" ht="30" customHeight="1" x14ac:dyDescent="0.25">
      <c r="A2" s="88" t="s">
        <v>0</v>
      </c>
      <c r="B2" s="89"/>
    </row>
    <row r="3" spans="1:2" x14ac:dyDescent="0.25">
      <c r="A3" s="116"/>
      <c r="B3" s="116"/>
    </row>
    <row r="4" spans="1:2" ht="15.75" x14ac:dyDescent="0.25">
      <c r="A4" s="96" t="s">
        <v>61</v>
      </c>
      <c r="B4" s="97"/>
    </row>
    <row r="5" spans="1:2" x14ac:dyDescent="0.25">
      <c r="A5" s="3" t="s">
        <v>1</v>
      </c>
      <c r="B5" s="9" t="s">
        <v>106</v>
      </c>
    </row>
    <row r="6" spans="1:2" x14ac:dyDescent="0.25">
      <c r="A6" s="81" t="s">
        <v>2</v>
      </c>
      <c r="B6" s="82" t="s">
        <v>107</v>
      </c>
    </row>
    <row r="7" spans="1:2" x14ac:dyDescent="0.25">
      <c r="A7" s="115"/>
      <c r="B7" s="115"/>
    </row>
    <row r="8" spans="1:2" ht="15.75" x14ac:dyDescent="0.25">
      <c r="A8" s="111" t="s">
        <v>37</v>
      </c>
      <c r="B8" s="112"/>
    </row>
    <row r="9" spans="1:2" x14ac:dyDescent="0.25">
      <c r="A9" s="12" t="s">
        <v>37</v>
      </c>
      <c r="B9" s="44" t="str">
        <f>Lister!C16</f>
        <v>09-12-2020 til 28-02-2021</v>
      </c>
    </row>
    <row r="10" spans="1:2" hidden="1" x14ac:dyDescent="0.25">
      <c r="A10" s="8" t="s">
        <v>108</v>
      </c>
      <c r="B10" s="28">
        <f>IFERROR(VLOOKUP(B9,Lister!C15:D20,2,FALSE),"")</f>
        <v>44174</v>
      </c>
    </row>
    <row r="11" spans="1:2" hidden="1" x14ac:dyDescent="0.25">
      <c r="A11" s="8" t="s">
        <v>109</v>
      </c>
      <c r="B11" s="28">
        <f>IFERROR(VLOOKUP(B9,Lister!C15:E20,3,FALSE),"")</f>
        <v>44255</v>
      </c>
    </row>
    <row r="12" spans="1:2" ht="30" x14ac:dyDescent="0.25">
      <c r="A12" s="16" t="s">
        <v>93</v>
      </c>
      <c r="B12" s="1" t="s">
        <v>6</v>
      </c>
    </row>
    <row r="13" spans="1:2" x14ac:dyDescent="0.25">
      <c r="A13" s="31" t="s">
        <v>75</v>
      </c>
      <c r="B13" s="10" t="s">
        <v>5</v>
      </c>
    </row>
    <row r="14" spans="1:2" x14ac:dyDescent="0.25">
      <c r="A14" s="31" t="s">
        <v>74</v>
      </c>
      <c r="B14" s="10" t="s">
        <v>5</v>
      </c>
    </row>
    <row r="15" spans="1:2" x14ac:dyDescent="0.25">
      <c r="A15" s="31" t="s">
        <v>73</v>
      </c>
      <c r="B15" s="10" t="s">
        <v>5</v>
      </c>
    </row>
    <row r="16" spans="1:2" x14ac:dyDescent="0.25">
      <c r="A16" s="12" t="str">
        <f>IF(B15="Ja","Valgt kompensationsperiode start","Kompensationsperiode start")</f>
        <v>Kompensationsperiode start</v>
      </c>
      <c r="B16" s="44">
        <f>IF(B15="Ja",MAX(B13,B10),B10)</f>
        <v>44174</v>
      </c>
    </row>
    <row r="17" spans="1:2" x14ac:dyDescent="0.25">
      <c r="A17" s="13" t="str">
        <f>IF(B16="Ja","Valgt kompensationsperiode slut","Kompensationsperiode slut")</f>
        <v>Kompensationsperiode slut</v>
      </c>
      <c r="B17" s="71">
        <f>IF(B15="Ja",MIN(B14,B11),B11)</f>
        <v>44255</v>
      </c>
    </row>
    <row r="18" spans="1:2" x14ac:dyDescent="0.25">
      <c r="A18" s="117"/>
      <c r="B18" s="117"/>
    </row>
    <row r="19" spans="1:2" ht="15.75" x14ac:dyDescent="0.25">
      <c r="A19" s="96" t="s">
        <v>78</v>
      </c>
      <c r="B19" s="97"/>
    </row>
    <row r="20" spans="1:2" ht="30" customHeight="1" x14ac:dyDescent="0.25">
      <c r="A20" s="107" t="s">
        <v>84</v>
      </c>
      <c r="B20" s="108"/>
    </row>
    <row r="21" spans="1:2" x14ac:dyDescent="0.25">
      <c r="A21" s="11" t="s">
        <v>42</v>
      </c>
      <c r="B21" s="29" t="s">
        <v>5</v>
      </c>
    </row>
    <row r="22" spans="1:2" ht="30" customHeight="1" x14ac:dyDescent="0.25">
      <c r="A22" s="113" t="e">
        <f>IFERROR(VLOOKUP(B21,Matrix_Ref.Rea.Omsætning,7,FALSE),NA())</f>
        <v>#N/A</v>
      </c>
      <c r="B22" s="114"/>
    </row>
    <row r="23" spans="1:2" hidden="1" x14ac:dyDescent="0.25">
      <c r="A23" s="8" t="s">
        <v>51</v>
      </c>
      <c r="B23" s="24" t="str">
        <f>IFERROR(VLOOKUP(B21,Matrix_Ref.Rea.Omsætning,2,FALSE),"")</f>
        <v/>
      </c>
    </row>
    <row r="24" spans="1:2" hidden="1" x14ac:dyDescent="0.25">
      <c r="A24" s="8" t="s">
        <v>52</v>
      </c>
      <c r="B24" s="24" t="str">
        <f>IFERROR(VLOOKUP(B21,Matrix_Ref.Rea.Omsætning,3,FALSE),"")</f>
        <v/>
      </c>
    </row>
    <row r="25" spans="1:2" x14ac:dyDescent="0.25">
      <c r="A25" s="32" t="s">
        <v>101</v>
      </c>
      <c r="B25" s="14" t="s">
        <v>5</v>
      </c>
    </row>
    <row r="26" spans="1:2" x14ac:dyDescent="0.25">
      <c r="A26" s="32" t="s">
        <v>102</v>
      </c>
      <c r="B26" s="14" t="s">
        <v>5</v>
      </c>
    </row>
    <row r="27" spans="1:2" x14ac:dyDescent="0.25">
      <c r="A27" s="12" t="s">
        <v>32</v>
      </c>
      <c r="B27" s="25" t="str">
        <f>IFERROR(IF((B21="Vælg/Indtast"),"",IF(B21=VLOOKUP(B21,Matrix_Ref.Rea.Omsætning,1,FALSE),VLOOKUP(B21,Matrix_Ref.Rea.Omsætning,4,FALSE),"")),IF(AND(ISNUMBER(B25),B21=VLOOKUP(B21,Matrix_Ref.Rea.Omsætning,1,FALSE)),B25,""))</f>
        <v/>
      </c>
    </row>
    <row r="28" spans="1:2" x14ac:dyDescent="0.25">
      <c r="A28" s="12" t="s">
        <v>33</v>
      </c>
      <c r="B28" s="25" t="str">
        <f>IFERROR(IF((B21="Vælg/Indtast"),"",IF(B21=VLOOKUP(B21,Matrix_Ref.Rea.Omsætning,1,FALSE),VLOOKUP(B21,Matrix_Ref.Rea.Omsætning,5,FALSE),"")),IF(AND(ISNUMBER(B26),B21=VLOOKUP(B21,Matrix_Ref.Rea.Omsætning,1,FALSE)),B26,""))</f>
        <v/>
      </c>
    </row>
    <row r="29" spans="1:2" x14ac:dyDescent="0.25">
      <c r="A29" s="2" t="s">
        <v>31</v>
      </c>
      <c r="B29" s="60" t="str">
        <f>IFERROR(IF(B21="[Kan ikke vælges for denne kompensationsperiode]","Nej - benyt en gyldig periode",IF(YEARFRAC(B27,B28,4)&gt;=VLOOKUP(B21,Matrix_Ref.Rea.Omsætning,6,FALSE),"Ja","Nej - benyt en gyldig periode")),"")</f>
        <v/>
      </c>
    </row>
    <row r="30" spans="1:2" x14ac:dyDescent="0.25">
      <c r="A30" s="16" t="str">
        <f>IF(AND(ISNUMBER(B25)*ISNUMBER(B26)),CONCATENATE("Realiseret omsætning i alt i perioden ",(TEXT(B25,"dd-mm-åååå"))," til ",TEXT(B26,"dd-mm-åååå")),"Realiseret omsætning i alt i perioden")</f>
        <v>Realiseret omsætning i alt i perioden</v>
      </c>
      <c r="B30" s="1" t="s">
        <v>6</v>
      </c>
    </row>
    <row r="31" spans="1:2" x14ac:dyDescent="0.25">
      <c r="A31" s="79" t="s">
        <v>60</v>
      </c>
      <c r="B31" s="80" t="s">
        <v>6</v>
      </c>
    </row>
    <row r="32" spans="1:2" hidden="1" x14ac:dyDescent="0.25">
      <c r="A32" s="27" t="s">
        <v>53</v>
      </c>
      <c r="B32" s="15">
        <f>IFERROR(MAX(IF(B29="Ja",B31*(_xlfn.DAYS(B17,B16)+1)/(_xlfn.DAYS(B28,B27)+1)),0),"")</f>
        <v>0</v>
      </c>
    </row>
    <row r="33" spans="1:2" x14ac:dyDescent="0.25">
      <c r="A33" s="106"/>
      <c r="B33" s="106"/>
    </row>
    <row r="34" spans="1:2" ht="15.75" x14ac:dyDescent="0.25">
      <c r="A34" s="96" t="s">
        <v>90</v>
      </c>
      <c r="B34" s="97"/>
    </row>
    <row r="35" spans="1:2" ht="30" customHeight="1" x14ac:dyDescent="0.25">
      <c r="A35" s="107" t="s">
        <v>84</v>
      </c>
      <c r="B35" s="108"/>
    </row>
    <row r="36" spans="1:2" x14ac:dyDescent="0.25">
      <c r="A36" s="3" t="s">
        <v>7</v>
      </c>
      <c r="B36" s="30" t="s">
        <v>5</v>
      </c>
    </row>
    <row r="37" spans="1:2" x14ac:dyDescent="0.25">
      <c r="A37" s="83" t="e">
        <f>IFERROR(VLOOKUP(B36,Matrix_Ref.Rea.FasteOmkostninger,7,FALSE),NA())</f>
        <v>#N/A</v>
      </c>
      <c r="B37" s="84"/>
    </row>
    <row r="38" spans="1:2" hidden="1" x14ac:dyDescent="0.25">
      <c r="A38" s="8" t="s">
        <v>57</v>
      </c>
      <c r="B38" s="26" t="str">
        <f>IFERROR(VLOOKUP(B36,Matrix_Ref.Rea.FasteOmkostninger,2,FALSE),"")</f>
        <v/>
      </c>
    </row>
    <row r="39" spans="1:2" hidden="1" x14ac:dyDescent="0.25">
      <c r="A39" s="8" t="s">
        <v>58</v>
      </c>
      <c r="B39" s="26" t="str">
        <f>IFERROR(VLOOKUP(B36,Matrix_Ref.Rea.FasteOmkostninger,3,FALSE),"")</f>
        <v/>
      </c>
    </row>
    <row r="40" spans="1:2" x14ac:dyDescent="0.25">
      <c r="A40" s="32" t="s">
        <v>101</v>
      </c>
      <c r="B40" s="10" t="s">
        <v>5</v>
      </c>
    </row>
    <row r="41" spans="1:2" x14ac:dyDescent="0.25">
      <c r="A41" s="32" t="s">
        <v>102</v>
      </c>
      <c r="B41" s="22" t="s">
        <v>5</v>
      </c>
    </row>
    <row r="42" spans="1:2" x14ac:dyDescent="0.25">
      <c r="A42" s="12" t="s">
        <v>32</v>
      </c>
      <c r="B42" s="17" t="str">
        <f>IFERROR(IF((B36="Vælg/Indtast"),"",IF(B36=VLOOKUP(B36,Matrix_Ref.Rea.FasteOmkostninger,1,FALSE),VLOOKUP(B36,Matrix_Ref.Rea.FasteOmkostninger,4,FALSE),"")),IF(AND(ISNUMBER(B40),B36=VLOOKUP(B36,Matrix_Ref.Rea.FasteOmkostninger,1,FALSE)),B40,""))</f>
        <v/>
      </c>
    </row>
    <row r="43" spans="1:2" x14ac:dyDescent="0.25">
      <c r="A43" s="12" t="s">
        <v>33</v>
      </c>
      <c r="B43" s="17" t="str">
        <f>IFERROR(IF((B36="Vælg/Indtast"),"",IF(B36=VLOOKUP(B36,Matrix_Ref.Rea.FasteOmkostninger,1,FALSE),VLOOKUP(B36,Matrix_Ref.Rea.FasteOmkostninger,5,FALSE),"")),IF(AND(ISNUMBER(B41),B36=VLOOKUP(B36,Matrix_Ref.Rea.FasteOmkostninger,1,FALSE)),B41,""))</f>
        <v/>
      </c>
    </row>
    <row r="44" spans="1:2" x14ac:dyDescent="0.25">
      <c r="A44" s="12" t="s">
        <v>31</v>
      </c>
      <c r="B44" s="41" t="str">
        <f>IFERROR(IF(YEARFRAC(B42,B43,4)&gt;=VLOOKUP(B36,Matrix_Ref.Rea.FasteOmkostninger,6,FALSE),"Ja","Nej - benyt en gyldig periode"),"")</f>
        <v/>
      </c>
    </row>
    <row r="45" spans="1:2" x14ac:dyDescent="0.25">
      <c r="A45" s="40" t="s">
        <v>86</v>
      </c>
      <c r="B45" s="1" t="s">
        <v>6</v>
      </c>
    </row>
    <row r="46" spans="1:2" x14ac:dyDescent="0.25">
      <c r="A46" s="116"/>
      <c r="B46" s="116"/>
    </row>
    <row r="47" spans="1:2" ht="15.75" x14ac:dyDescent="0.25">
      <c r="A47" s="96" t="s">
        <v>76</v>
      </c>
      <c r="B47" s="97"/>
    </row>
    <row r="48" spans="1:2" x14ac:dyDescent="0.25">
      <c r="A48" s="3" t="str">
        <f>IF(B9="Vælg/Indtast","Faktisk omsætning i kompensationsperioden",CONCATENATE("Faktisk omsætning i kompensationsperioden ",TEXT(B16,"dd-mm-åååå")," til ",TEXT(B17,"dd-mm-åååå")))</f>
        <v>Faktisk omsætning i kompensationsperioden 09-12-2020 til 28-02-2021</v>
      </c>
      <c r="B48" s="1" t="s">
        <v>6</v>
      </c>
    </row>
    <row r="49" spans="1:2" x14ac:dyDescent="0.25">
      <c r="A49" s="3" t="str">
        <f>IF(B9="Vælg/Indtast","Faktisk kommerciel omsætning i kompensationsperioden",CONCATENATE("Faktisk kommerciel omsætning i kompensationsperioden ",TEXT(B16,"dd-mm-åååå")," til ",TEXT(B17,"dd-mm-åååå")))</f>
        <v>Faktisk kommerciel omsætning i kompensationsperioden 09-12-2020 til 28-02-2021</v>
      </c>
      <c r="B49" s="1" t="s">
        <v>6</v>
      </c>
    </row>
    <row r="50" spans="1:2" x14ac:dyDescent="0.25">
      <c r="A50" s="31" t="s">
        <v>77</v>
      </c>
      <c r="B50" s="65" t="s">
        <v>6</v>
      </c>
    </row>
    <row r="51" spans="1:2" x14ac:dyDescent="0.25">
      <c r="A51" s="12" t="s">
        <v>121</v>
      </c>
      <c r="B51" s="62" t="str">
        <f>IFERROR((B32-IF(B15="Ja",B50,B49))/B32,"")</f>
        <v/>
      </c>
    </row>
    <row r="52" spans="1:2" x14ac:dyDescent="0.25">
      <c r="A52" s="2" t="s">
        <v>20</v>
      </c>
      <c r="B52" s="4" t="str">
        <f>IFERROR(IF(B15="Ja",VLOOKUP(B51,Trappemodel1forbud,3,TRUE),VLOOKUP(B51,Trappemodel1,3,TRUE)),"")</f>
        <v/>
      </c>
    </row>
    <row r="53" spans="1:2" x14ac:dyDescent="0.25">
      <c r="A53" s="122" t="e">
        <f>IF(B51&lt;Trappemodel!A3,CONCATENATE("Den kommercielle omsætningsnedgang er mindre end minimumskravet på ",Trappemodel!A3*100," %. Institutionen er derofr ikke berettiget til kompensation."),NA())</f>
        <v>#N/A</v>
      </c>
      <c r="B53" s="123"/>
    </row>
    <row r="54" spans="1:2" x14ac:dyDescent="0.25">
      <c r="A54" s="68" t="s">
        <v>21</v>
      </c>
      <c r="B54" s="69" t="str">
        <f>IFERROR(B31/B30,"")</f>
        <v/>
      </c>
    </row>
    <row r="55" spans="1:2" x14ac:dyDescent="0.25">
      <c r="A55" s="126"/>
      <c r="B55" s="126"/>
    </row>
    <row r="56" spans="1:2" ht="15.75" x14ac:dyDescent="0.25">
      <c r="A56" s="96" t="s">
        <v>79</v>
      </c>
      <c r="B56" s="97"/>
    </row>
    <row r="57" spans="1:2" x14ac:dyDescent="0.25">
      <c r="A57" s="104" t="str">
        <f>IF(B9="Vælg/Indtast","Oplys faktiske faste omkostninger i kompensationsperioden herunder",CONCATENATE("Oplys faktiske faste omkostninger i kompensationsperioden ",TEXT(B16,"dd-mm-åååå")," til ",TEXT(B17,"dd-mm-åååå")," herunder"))</f>
        <v>Oplys faktiske faste omkostninger i kompensationsperioden 09-12-2020 til 28-02-2021 herunder</v>
      </c>
      <c r="B57" s="105"/>
    </row>
    <row r="58" spans="1:2" x14ac:dyDescent="0.25">
      <c r="A58" s="5" t="s">
        <v>8</v>
      </c>
      <c r="B58" s="1" t="s">
        <v>6</v>
      </c>
    </row>
    <row r="59" spans="1:2" x14ac:dyDescent="0.25">
      <c r="A59" s="5" t="s">
        <v>9</v>
      </c>
      <c r="B59" s="1" t="s">
        <v>6</v>
      </c>
    </row>
    <row r="60" spans="1:2" x14ac:dyDescent="0.25">
      <c r="A60" s="5" t="s">
        <v>10</v>
      </c>
      <c r="B60" s="1" t="s">
        <v>6</v>
      </c>
    </row>
    <row r="61" spans="1:2" ht="15" customHeight="1" x14ac:dyDescent="0.25">
      <c r="A61" s="5" t="s">
        <v>11</v>
      </c>
      <c r="B61" s="1" t="s">
        <v>6</v>
      </c>
    </row>
    <row r="62" spans="1:2" ht="15" customHeight="1" x14ac:dyDescent="0.25">
      <c r="A62" s="21" t="s">
        <v>12</v>
      </c>
      <c r="B62" s="1" t="s">
        <v>6</v>
      </c>
    </row>
    <row r="63" spans="1:2" x14ac:dyDescent="0.25">
      <c r="A63" s="5" t="s">
        <v>13</v>
      </c>
      <c r="B63" s="1" t="s">
        <v>6</v>
      </c>
    </row>
    <row r="64" spans="1:2" x14ac:dyDescent="0.25">
      <c r="A64" s="5" t="s">
        <v>14</v>
      </c>
      <c r="B64" s="1" t="s">
        <v>6</v>
      </c>
    </row>
    <row r="65" spans="1:2" ht="15" customHeight="1" x14ac:dyDescent="0.25">
      <c r="A65" s="5" t="s">
        <v>15</v>
      </c>
      <c r="B65" s="1" t="s">
        <v>6</v>
      </c>
    </row>
    <row r="66" spans="1:2" ht="30" customHeight="1" x14ac:dyDescent="0.25">
      <c r="A66" s="100" t="e">
        <f>IF(B65/B67&gt;0.2,"Ansøger skal indsende en udspecificeret liste over de faktiske øvrige faste omkostninger i kompensationsperioden.",NA())</f>
        <v>#VALUE!</v>
      </c>
      <c r="B66" s="101"/>
    </row>
    <row r="67" spans="1:2" x14ac:dyDescent="0.25">
      <c r="A67" s="2" t="s">
        <v>79</v>
      </c>
      <c r="B67" s="45" t="str">
        <f>IF(SUM(B58:B65)=0,"",SUM(B58:B65))</f>
        <v/>
      </c>
    </row>
    <row r="68" spans="1:2" x14ac:dyDescent="0.25">
      <c r="A68" s="2" t="s">
        <v>104</v>
      </c>
      <c r="B68" s="4" t="str">
        <f>IFERROR(IF(AND(ISNUMBER(B45),ISNUMBER(B67)),(B67*(_xlfn.DAYS(B43,B42)+1)/(_xlfn.DAYS(B17,B16)+1)-B45)/B45,""),"")</f>
        <v/>
      </c>
    </row>
    <row r="69" spans="1:2" x14ac:dyDescent="0.25">
      <c r="A69" s="102" t="str">
        <f>IFERROR(IF(ISNUMBER(B68),IF(B68&gt;0.1,"Ansøger skal vedlægge et bilag, der forklarer, hvad afvigelsen på over 10 pct. skyldes, og hvorfor den ikke kunne afværges.",""),""),"")</f>
        <v/>
      </c>
      <c r="B69" s="103"/>
    </row>
    <row r="70" spans="1:2" ht="15" customHeight="1" x14ac:dyDescent="0.25">
      <c r="A70" s="61" t="s">
        <v>103</v>
      </c>
      <c r="B70" s="1" t="s">
        <v>6</v>
      </c>
    </row>
    <row r="71" spans="1:2" x14ac:dyDescent="0.25">
      <c r="A71" s="2" t="s">
        <v>105</v>
      </c>
      <c r="B71" s="62" t="str">
        <f>IFERROR(IF(AND(ISNUMBER(B67),ISNUMBER(B70)),(B67-B70)/B70,""),"")</f>
        <v/>
      </c>
    </row>
    <row r="72" spans="1:2" x14ac:dyDescent="0.25">
      <c r="A72" s="100" t="e">
        <f>IFERROR(IF(ISNUMBER(B71),IF(B71&gt;0.1,"Ansøger skal vedlægge et bilag, der forklarer, hvad afvigelsen på over 10 pct. fra ansøgningstidspunktet skyldes.",NA()),NA()),NA())</f>
        <v>#N/A</v>
      </c>
      <c r="B72" s="101"/>
    </row>
    <row r="73" spans="1:2" hidden="1" x14ac:dyDescent="0.25">
      <c r="A73" s="6" t="s">
        <v>80</v>
      </c>
      <c r="B73" s="7">
        <f>IFERROR(MAX(IF(ISNUMBER(B67),B67*IF(B13="Intet åbningsforbud",0,(_xlfn.DAYS(MIN(B11,B14),MAX(B10,B13))+1))/(_xlfn.DAYS(B17,B16)+1)*IF(B50=0,1,B52)*B54,0)),"")</f>
        <v>0</v>
      </c>
    </row>
    <row r="74" spans="1:2" hidden="1" x14ac:dyDescent="0.25">
      <c r="A74" s="8" t="s">
        <v>81</v>
      </c>
      <c r="B74" s="7">
        <f>IFERROR(IF(B15="Ja",0,MAX(B67*IF(B13="Intet åbningsforbud",1,((_xlfn.DAYS(B11,B10)+1)-IF(AND(ISNUMBER(B13),ISNUMBER(B14)),(_xlfn.DAYS(B14,B13)+1)))/(_xlfn.DAYS(B11,B10)+1))*B52*B54,0)),0)</f>
        <v>0</v>
      </c>
    </row>
    <row r="75" spans="1:2" hidden="1" x14ac:dyDescent="0.25">
      <c r="A75" s="8" t="s">
        <v>110</v>
      </c>
      <c r="B75" s="66" t="str">
        <f>IFERROR(IF(B67*B54&lt;4000/30*_xlfn.DAYS(VLOOKUP(B9,matrix_komp.perioder,3,FALSE),VLOOKUP(B9,matrix_komp.perioder,2,FALSE)),"Nej","Ja"),"")</f>
        <v/>
      </c>
    </row>
    <row r="76" spans="1:2" hidden="1" x14ac:dyDescent="0.25">
      <c r="A76" s="8" t="s">
        <v>82</v>
      </c>
      <c r="B76" s="7">
        <f>IFERROR(MAX(IF(B15="Ja",B73,IF(OR(B49="",B49="Indtast beløb"),"",B73+B74)),0),0)</f>
        <v>0</v>
      </c>
    </row>
    <row r="77" spans="1:2" hidden="1" x14ac:dyDescent="0.25">
      <c r="A77" s="8" t="s">
        <v>111</v>
      </c>
      <c r="B77" s="66" t="str">
        <f>IFERROR(IF((B73+B74)&gt;(B32-IF(B15="Ja",B50,B49)),"Ja","Nej"),"")</f>
        <v/>
      </c>
    </row>
    <row r="78" spans="1:2" ht="30" customHeight="1" x14ac:dyDescent="0.25">
      <c r="A78" s="124" t="e">
        <f>IF(B75="Nej","De faste omkostningers andel af de kommercielle indtægters andel af de samlede indtægter i kompensationsperioden opfylder ikke minimumskravet. Der kan derfor ikke udbetales kompensation.",NA())</f>
        <v>#N/A</v>
      </c>
      <c r="B78" s="125"/>
    </row>
    <row r="79" spans="1:2" ht="30" customHeight="1" x14ac:dyDescent="0.25">
      <c r="A79" s="124" t="e">
        <f>IF(B77="Ja","Den nominelle nedgang i kommerciel omsætning er sat som loft",NA())</f>
        <v>#N/A</v>
      </c>
      <c r="B79" s="125"/>
    </row>
    <row r="80" spans="1:2" ht="15" customHeight="1" x14ac:dyDescent="0.25">
      <c r="A80" s="68" t="s">
        <v>123</v>
      </c>
      <c r="B80" s="132" t="str">
        <f>IFERROR(IF(B75="Ja",IF(B77="Ja",B32-IF(B15="Ja",B50,B49),MAX(B73+B74,0)),""),"")</f>
        <v/>
      </c>
    </row>
    <row r="81" spans="1:8" hidden="1" x14ac:dyDescent="0.25">
      <c r="A81" s="6" t="s">
        <v>34</v>
      </c>
      <c r="B81" s="7">
        <f>IFERROR(B80*(B73/B76),0)</f>
        <v>0</v>
      </c>
    </row>
    <row r="82" spans="1:8" hidden="1" x14ac:dyDescent="0.25">
      <c r="A82" s="18" t="s">
        <v>112</v>
      </c>
      <c r="B82" s="19">
        <f>IFERROR(B80*(B74/B76),0)</f>
        <v>0</v>
      </c>
    </row>
    <row r="83" spans="1:8" x14ac:dyDescent="0.25">
      <c r="A83" s="120"/>
      <c r="B83" s="120"/>
    </row>
    <row r="84" spans="1:8" ht="15.75" x14ac:dyDescent="0.25">
      <c r="A84" s="98" t="s">
        <v>96</v>
      </c>
      <c r="B84" s="99"/>
    </row>
    <row r="85" spans="1:8" ht="90" customHeight="1" x14ac:dyDescent="0.25">
      <c r="A85" s="90" t="s">
        <v>142</v>
      </c>
      <c r="B85" s="91"/>
    </row>
    <row r="86" spans="1:8" ht="30" x14ac:dyDescent="0.25">
      <c r="A86" s="74" t="s">
        <v>124</v>
      </c>
      <c r="B86" s="76" t="s">
        <v>5</v>
      </c>
    </row>
    <row r="87" spans="1:8" x14ac:dyDescent="0.25">
      <c r="A87" s="77" t="s">
        <v>113</v>
      </c>
      <c r="B87" s="78" t="s">
        <v>5</v>
      </c>
    </row>
    <row r="88" spans="1:8" x14ac:dyDescent="0.25">
      <c r="A88" s="31" t="s">
        <v>114</v>
      </c>
      <c r="B88" s="65" t="s">
        <v>6</v>
      </c>
    </row>
    <row r="89" spans="1:8" ht="15" customHeight="1" x14ac:dyDescent="0.25">
      <c r="A89" s="74" t="s">
        <v>97</v>
      </c>
      <c r="B89" s="76" t="s">
        <v>5</v>
      </c>
    </row>
    <row r="90" spans="1:8" x14ac:dyDescent="0.25">
      <c r="A90" s="74" t="s">
        <v>94</v>
      </c>
      <c r="B90" s="76" t="s">
        <v>5</v>
      </c>
    </row>
    <row r="91" spans="1:8" ht="30" x14ac:dyDescent="0.25">
      <c r="A91" s="74" t="s">
        <v>95</v>
      </c>
      <c r="B91" s="76" t="s">
        <v>5</v>
      </c>
    </row>
    <row r="92" spans="1:8" ht="15" customHeight="1" x14ac:dyDescent="0.25">
      <c r="A92" s="92" t="e">
        <f>IF(AND(B89="Ja",OR(B90="Ja",B91="Ja")),"Ansøger skal indsende dokumentation for, at 2019 resultatet er negativt som følge af ekstraordinære omstændigheder",IF(AND(B89="Ja",B90="Nej",B91="Nej"),"Det er ikke muligt at få underskuddet vurderet under ekstraordinære omstændigheder.",NA()))</f>
        <v>#N/A</v>
      </c>
      <c r="B92" s="93"/>
    </row>
    <row r="93" spans="1:8" ht="15" customHeight="1" x14ac:dyDescent="0.25">
      <c r="A93" s="74" t="s">
        <v>125</v>
      </c>
      <c r="B93" s="65" t="s">
        <v>6</v>
      </c>
    </row>
    <row r="94" spans="1:8" hidden="1" x14ac:dyDescent="0.25">
      <c r="A94" s="33" t="s">
        <v>30</v>
      </c>
      <c r="B94" s="34" t="s">
        <v>5</v>
      </c>
      <c r="H94" s="64"/>
    </row>
    <row r="95" spans="1:8" hidden="1" x14ac:dyDescent="0.25">
      <c r="A95" s="35" t="s">
        <v>127</v>
      </c>
      <c r="B95" s="36" t="str">
        <f>IFERROR(IF(AND(B86="Ja",ISNUMBER(B88),B87&lt;&gt;"Vælg/Indtast"),IF(AND(B89="Ja",OR(B90="Ja",B91="Ja"),B94="Ja"),"",IF(ISNUMBER(B88),B88*VLOOKUP(B87,Matrix_UnderskudFør,2,FALSE)*((_xlfn.DAYS(B14,B13)+1)/365)*IF(AND(ISNUMBER(B13),B50=0),1,B52)*B54)),""),"")</f>
        <v/>
      </c>
    </row>
    <row r="96" spans="1:8" hidden="1" x14ac:dyDescent="0.25">
      <c r="A96" s="72" t="s">
        <v>128</v>
      </c>
      <c r="B96" s="67" t="e">
        <f>IFERROR(IF(ISNUMBER(B95),ABS(B95)/B81,NA()),NA())</f>
        <v>#N/A</v>
      </c>
    </row>
    <row r="97" spans="1:2" ht="45" customHeight="1" x14ac:dyDescent="0.25">
      <c r="A97" s="94" t="e">
        <f>IF(B96&gt;0.5,"Reduktionen er mere end 50 % af kompensationsbeløbet. Slots- og Kulturstyrelsen kan efter vurdering af institutionens faktiske resultat og variable omkostninger i perioden fastholde en udbetaling på 50 % af kompensationsbeløbet.",NA())</f>
        <v>#N/A</v>
      </c>
      <c r="B97" s="95"/>
    </row>
    <row r="98" spans="1:2" x14ac:dyDescent="0.25">
      <c r="A98" s="74" t="s">
        <v>126</v>
      </c>
      <c r="B98" s="65" t="s">
        <v>6</v>
      </c>
    </row>
    <row r="99" spans="1:2" hidden="1" x14ac:dyDescent="0.25">
      <c r="A99" s="33" t="s">
        <v>129</v>
      </c>
      <c r="B99" s="20">
        <f>IFERROR(MAX(IF(ISNUMBER(B48),B48*IF(B13="Intet åbningsforbud",0,(_xlfn.DAYS(B14,B13)+1))/(_xlfn.DAYS(B17,B16)+1),0),0),"")</f>
        <v>0</v>
      </c>
    </row>
    <row r="100" spans="1:2" hidden="1" x14ac:dyDescent="0.25">
      <c r="A100" s="33" t="s">
        <v>130</v>
      </c>
      <c r="B100" s="20">
        <f>IFERROR(MAX(IF(AND(ISNUMBER(B67),ISNUMBER(B73)),B73/(IF(B13="Intet åbningsforbud",0,(_xlfn.DAYS(B14,B13)+1))/(_xlfn.DAYS(B17,B16)+1)*B54),0),0),0)</f>
        <v>0</v>
      </c>
    </row>
    <row r="101" spans="1:2" ht="30" hidden="1" x14ac:dyDescent="0.25">
      <c r="A101" s="35" t="s">
        <v>131</v>
      </c>
      <c r="B101" s="36" t="str">
        <f>IFERROR(IF(B96&gt;0.5,B99-B100-B98,0),"")</f>
        <v/>
      </c>
    </row>
    <row r="102" spans="1:2" hidden="1" x14ac:dyDescent="0.25">
      <c r="A102" s="35" t="s">
        <v>35</v>
      </c>
      <c r="B102" s="36" t="str">
        <f>IF(AND(ISNUMBER(B101),ISNUMBER(B93)),B93-B101,"")</f>
        <v/>
      </c>
    </row>
    <row r="103" spans="1:2" hidden="1" x14ac:dyDescent="0.25">
      <c r="A103" s="35" t="s">
        <v>36</v>
      </c>
      <c r="B103" s="37" t="str">
        <f>IF(ISNUMBER(B102),(B93-B101)/B93,"")</f>
        <v/>
      </c>
    </row>
    <row r="104" spans="1:2" ht="45" hidden="1" x14ac:dyDescent="0.25">
      <c r="A104" s="35" t="s">
        <v>132</v>
      </c>
      <c r="B104" s="38" t="str">
        <f>IFERROR(IF(OR(ABS(B102)&gt;100000,ABS(B103)&gt;0.1),"Nej","Ja"),"")</f>
        <v/>
      </c>
    </row>
    <row r="105" spans="1:2" ht="45" hidden="1" x14ac:dyDescent="0.25">
      <c r="A105" s="35" t="s">
        <v>133</v>
      </c>
      <c r="B105" s="38" t="str">
        <f>IF(B104="Ja",IF(B93+B80*0.5&lt;B88*_xlfn.DAYS(B14,B13)+1/(365/VLOOKUP(B87,Matrix_UnderskudFør,2,FALSE)),"Ja","Nej"),"")</f>
        <v/>
      </c>
    </row>
    <row r="106" spans="1:2" ht="30" x14ac:dyDescent="0.25">
      <c r="A106" s="74" t="s">
        <v>134</v>
      </c>
      <c r="B106" s="75" t="str">
        <f>IFERROR(IF(B104="","",IF(AND(ISNUMBER(B96),B96&gt;0.5),IF(B104="Nej","Nej",IF(AND(B104="Ja",B105="Nej"),"Nej",IF(AND(B104="Ja",B105="Ja"),"Ja"))),"")),"")</f>
        <v/>
      </c>
    </row>
    <row r="107" spans="1:2" hidden="1" x14ac:dyDescent="0.25">
      <c r="A107" s="35" t="s">
        <v>88</v>
      </c>
      <c r="B107" s="20" t="str">
        <f>IFERROR(MAX(0,MIN(((B88*VLOOKUP(B87,Matrix_UnderskudFør,2,FALSE)/365)-(B93/(_xlfn.DAYS(B17,B16)+1)))*(_xlfn.DAYS(B17,B16)+1),B81))+B82,"")</f>
        <v/>
      </c>
    </row>
    <row r="108" spans="1:2" hidden="1" x14ac:dyDescent="0.25">
      <c r="A108" s="35" t="s">
        <v>89</v>
      </c>
      <c r="B108" s="20" t="str">
        <f>IF(AND(ISNUMBER(B95),B94&lt;&gt;"Ja"),IF(ABS(B96)&lt;=0.5,B80-ABS(B95),IF(AND(ABS(B96)&gt;0.5,B106="Nej"),B80-ABS(B95),IF(AND(ABS(B96)&gt;0.5,B106="Ja"),B80*0.5))),"")</f>
        <v/>
      </c>
    </row>
    <row r="109" spans="1:2" x14ac:dyDescent="0.25">
      <c r="A109" s="73" t="s">
        <v>91</v>
      </c>
      <c r="B109" s="131" t="str">
        <f>IF(AND(ISNUMBER(B107),ISNUMBER(B108)),MAX(B107,B108),"")</f>
        <v/>
      </c>
    </row>
    <row r="110" spans="1:2" x14ac:dyDescent="0.25">
      <c r="A110" s="121"/>
      <c r="B110" s="121"/>
    </row>
    <row r="111" spans="1:2" ht="15.75" x14ac:dyDescent="0.25">
      <c r="A111" s="96" t="s">
        <v>62</v>
      </c>
      <c r="B111" s="97"/>
    </row>
    <row r="112" spans="1:2" ht="45" customHeight="1" x14ac:dyDescent="0.25">
      <c r="A112" s="118" t="s">
        <v>98</v>
      </c>
      <c r="B112" s="119"/>
    </row>
    <row r="113" spans="1:2" x14ac:dyDescent="0.25">
      <c r="A113" s="11" t="s">
        <v>16</v>
      </c>
      <c r="B113" s="63" t="s">
        <v>6</v>
      </c>
    </row>
    <row r="114" spans="1:2" x14ac:dyDescent="0.25">
      <c r="A114" s="13" t="s">
        <v>17</v>
      </c>
      <c r="B114" s="130">
        <f>IFERROR(IF(IF(ISTEXT(B109),B80,B109)&gt;250000,0,IF(B113*0.8&gt;16000,16000,B113*0.8)),0)</f>
        <v>0</v>
      </c>
    </row>
    <row r="115" spans="1:2" x14ac:dyDescent="0.25">
      <c r="A115" s="85"/>
      <c r="B115" s="85"/>
    </row>
    <row r="116" spans="1:2" ht="30.75" thickBot="1" x14ac:dyDescent="0.3">
      <c r="A116" s="39" t="s">
        <v>83</v>
      </c>
      <c r="B116" s="129" t="str">
        <f>IFERROR(IF(AND(B86="Ja",B94&lt;&gt;"Ja"),IF(ISNUMBER(B109),B109+B114,""),IF(ISNUMBER(B80),B80+B114,"")),"")</f>
        <v/>
      </c>
    </row>
    <row r="117" spans="1:2" ht="15.75" hidden="1" thickBot="1" x14ac:dyDescent="0.3">
      <c r="A117" s="42" t="s">
        <v>87</v>
      </c>
      <c r="B117" s="43" t="str">
        <f>IFERROR(IF(AND(ISNUMBER(B12),ISNUMBER(B67)),IF(AND(B116-B12&lt;=0,B116-B12&gt;=-200),0,B116-B12),""),"")</f>
        <v/>
      </c>
    </row>
    <row r="118" spans="1:2" ht="15" customHeight="1" x14ac:dyDescent="0.25">
      <c r="A118" s="86" t="str">
        <f>IF(OR(B117=0,B117=""),"BELØB TIL UD-/TILBAGEBETALING FOR EFTERREGULERING",IF(B117&gt;0,"BELØB TIL UDBETALING FOR EFTERREGULERING",IF(B117&lt;0,"BELØB TIL TILBAGEBETALING FOR EFTERREGULERING")))</f>
        <v>BELØB TIL UD-/TILBAGEBETALING FOR EFTERREGULERING</v>
      </c>
      <c r="B118" s="87"/>
    </row>
    <row r="119" spans="1:2" ht="19.5" thickBot="1" x14ac:dyDescent="0.35">
      <c r="A119" s="127" t="str">
        <f>IF(B117&lt;0,MAX(B117*-1,B12*-1),B117)</f>
        <v/>
      </c>
      <c r="B119" s="128"/>
    </row>
  </sheetData>
  <sheetProtection algorithmName="SHA-512" hashValue="0JK7V0pm/C64VlwYnq8UvJiEvOLfEdr0lJ72Hua/rsdGZaIZ0O+5ZGjV2Q06YvxZ5aHMb5Lx+o+oMU+rL1eGdA==" saltValue="ZngflK+CWL7uFlDVH8GCSg==" spinCount="100000" sheet="1" objects="1" scenarios="1" selectLockedCells="1"/>
  <mergeCells count="36">
    <mergeCell ref="A112:B112"/>
    <mergeCell ref="A111:B111"/>
    <mergeCell ref="A46:B46"/>
    <mergeCell ref="A83:B83"/>
    <mergeCell ref="A110:B110"/>
    <mergeCell ref="A72:B72"/>
    <mergeCell ref="A53:B53"/>
    <mergeCell ref="A78:B78"/>
    <mergeCell ref="A79:B79"/>
    <mergeCell ref="A55:B55"/>
    <mergeCell ref="A33:B33"/>
    <mergeCell ref="A20:B20"/>
    <mergeCell ref="A34:B34"/>
    <mergeCell ref="A1:B1"/>
    <mergeCell ref="A35:B35"/>
    <mergeCell ref="A8:B8"/>
    <mergeCell ref="A22:B22"/>
    <mergeCell ref="A7:B7"/>
    <mergeCell ref="A3:B3"/>
    <mergeCell ref="A18:B18"/>
    <mergeCell ref="A37:B37"/>
    <mergeCell ref="A115:B115"/>
    <mergeCell ref="A118:B118"/>
    <mergeCell ref="A119:B119"/>
    <mergeCell ref="A2:B2"/>
    <mergeCell ref="A85:B85"/>
    <mergeCell ref="A92:B92"/>
    <mergeCell ref="A97:B97"/>
    <mergeCell ref="A4:B4"/>
    <mergeCell ref="A19:B19"/>
    <mergeCell ref="A56:B56"/>
    <mergeCell ref="A84:B84"/>
    <mergeCell ref="A66:B66"/>
    <mergeCell ref="A69:B69"/>
    <mergeCell ref="A57:B57"/>
    <mergeCell ref="A47:B47"/>
  </mergeCells>
  <conditionalFormatting sqref="A50">
    <cfRule type="expression" dxfId="36" priority="99">
      <formula>$B$13="Vælg/Indtast"</formula>
    </cfRule>
    <cfRule type="expression" dxfId="35" priority="105">
      <formula>$B$13&lt;&gt;"Intet åbningsforbud"</formula>
    </cfRule>
  </conditionalFormatting>
  <conditionalFormatting sqref="B38">
    <cfRule type="expression" dxfId="34" priority="94">
      <formula>$B$36="Institution stiftet efter 1. nov. 2019"</formula>
    </cfRule>
  </conditionalFormatting>
  <conditionalFormatting sqref="B39">
    <cfRule type="expression" dxfId="33" priority="90">
      <formula>$B$38="Fra stiftelsesdato til og med den 9. marts 2020"</formula>
    </cfRule>
  </conditionalFormatting>
  <conditionalFormatting sqref="A73:A75">
    <cfRule type="expression" dxfId="32" priority="88">
      <formula>#REF!="Nystartet institution"</formula>
    </cfRule>
  </conditionalFormatting>
  <conditionalFormatting sqref="A81:A83">
    <cfRule type="expression" dxfId="31" priority="86">
      <formula>#REF!="Nystartet institution"</formula>
    </cfRule>
  </conditionalFormatting>
  <conditionalFormatting sqref="A14:B15">
    <cfRule type="expression" dxfId="30" priority="82">
      <formula>ISNUMBER($B$13)</formula>
    </cfRule>
  </conditionalFormatting>
  <conditionalFormatting sqref="A55">
    <cfRule type="expression" dxfId="29" priority="71">
      <formula>#REF!="Ja"</formula>
    </cfRule>
  </conditionalFormatting>
  <conditionalFormatting sqref="A69:B69">
    <cfRule type="expression" dxfId="28" priority="61">
      <formula>$A$69="Ansøger skal vedlægge et bilag, der forklarer, hvad afvigelsen på over 10 pct. skyldes, og hvorfor den ikke kunne afværges."</formula>
    </cfRule>
  </conditionalFormatting>
  <conditionalFormatting sqref="A27:A28 A42:A43">
    <cfRule type="expression" dxfId="27" priority="58">
      <formula>$B$21="Vælg/Indtast"</formula>
    </cfRule>
  </conditionalFormatting>
  <conditionalFormatting sqref="A25:B25">
    <cfRule type="expression" dxfId="26" priority="162">
      <formula>$B$23=VLOOKUP($B$21,Matrix_Ref.Rea.Omsætning,2,FALSE)</formula>
    </cfRule>
  </conditionalFormatting>
  <conditionalFormatting sqref="A26:B26">
    <cfRule type="expression" dxfId="25" priority="163">
      <formula>$B$24=VLOOKUP($B$21,Matrix_Ref.Rea.Omsætning,3,FALSE)</formula>
    </cfRule>
  </conditionalFormatting>
  <conditionalFormatting sqref="A52:B52">
    <cfRule type="expression" dxfId="24" priority="44">
      <formula>$B$15="Ja"</formula>
    </cfRule>
  </conditionalFormatting>
  <conditionalFormatting sqref="A13:B13">
    <cfRule type="expression" dxfId="23" priority="40">
      <formula>NOT($B$9="Vælg/Indtast")</formula>
    </cfRule>
  </conditionalFormatting>
  <conditionalFormatting sqref="B50">
    <cfRule type="expression" dxfId="22" priority="39">
      <formula>ISNUMBER($B$13)</formula>
    </cfRule>
  </conditionalFormatting>
  <conditionalFormatting sqref="A118:B119">
    <cfRule type="expression" dxfId="21" priority="34">
      <formula>OR($B$117=0,$B$117="")</formula>
    </cfRule>
    <cfRule type="expression" dxfId="20" priority="35">
      <formula>$B$117&gt;0</formula>
    </cfRule>
    <cfRule type="expression" dxfId="19" priority="36">
      <formula>$B$117&lt;0</formula>
    </cfRule>
  </conditionalFormatting>
  <conditionalFormatting sqref="A66">
    <cfRule type="expression" dxfId="18" priority="23">
      <formula>ISTEXT($A$66)</formula>
    </cfRule>
  </conditionalFormatting>
  <conditionalFormatting sqref="A22:B22">
    <cfRule type="expression" dxfId="17" priority="19">
      <formula>ISTEXT($A$22)</formula>
    </cfRule>
  </conditionalFormatting>
  <conditionalFormatting sqref="A72">
    <cfRule type="expression" dxfId="16" priority="16">
      <formula>ISTEXT($A$72)</formula>
    </cfRule>
  </conditionalFormatting>
  <conditionalFormatting sqref="A53:B53">
    <cfRule type="expression" dxfId="15" priority="15">
      <formula>ISTEXT($A$53)</formula>
    </cfRule>
  </conditionalFormatting>
  <conditionalFormatting sqref="A113:B114">
    <cfRule type="expression" dxfId="14" priority="13">
      <formula>"HVIS(ER.TEKST(B107);B77;B107)&gt;250000"</formula>
    </cfRule>
  </conditionalFormatting>
  <conditionalFormatting sqref="A78">
    <cfRule type="expression" dxfId="13" priority="12">
      <formula>ISTEXT($A$78)</formula>
    </cfRule>
  </conditionalFormatting>
  <conditionalFormatting sqref="A79:B79">
    <cfRule type="expression" dxfId="12" priority="11">
      <formula>ISTEXT($A$79)</formula>
    </cfRule>
  </conditionalFormatting>
  <conditionalFormatting sqref="A97:B97">
    <cfRule type="expression" dxfId="11" priority="10">
      <formula>ISTEXT($A$97)</formula>
    </cfRule>
  </conditionalFormatting>
  <conditionalFormatting sqref="A98:B98">
    <cfRule type="expression" dxfId="10" priority="9">
      <formula>$B$96&gt;0.5</formula>
    </cfRule>
  </conditionalFormatting>
  <conditionalFormatting sqref="A106:B106">
    <cfRule type="expression" dxfId="9" priority="8">
      <formula>$B$96&gt;0.5</formula>
    </cfRule>
  </conditionalFormatting>
  <conditionalFormatting sqref="A91:B91">
    <cfRule type="expression" dxfId="8" priority="7">
      <formula>$B$90="Nej"</formula>
    </cfRule>
  </conditionalFormatting>
  <conditionalFormatting sqref="A90:B90">
    <cfRule type="expression" dxfId="7" priority="6">
      <formula>$B$89="Ja"</formula>
    </cfRule>
  </conditionalFormatting>
  <conditionalFormatting sqref="A87:B89 A93:B93">
    <cfRule type="expression" dxfId="6" priority="5">
      <formula>$B$86="Ja"</formula>
    </cfRule>
  </conditionalFormatting>
  <conditionalFormatting sqref="A109:B109">
    <cfRule type="expression" dxfId="5" priority="4">
      <formula>$B$86="Ja"</formula>
    </cfRule>
  </conditionalFormatting>
  <conditionalFormatting sqref="A92:B92">
    <cfRule type="expression" dxfId="4" priority="3">
      <formula>ISTEXT($A$92)</formula>
    </cfRule>
  </conditionalFormatting>
  <conditionalFormatting sqref="A37:B37">
    <cfRule type="expression" dxfId="3" priority="2">
      <formula>ISTEXT($A$37)</formula>
    </cfRule>
  </conditionalFormatting>
  <conditionalFormatting sqref="A86:B86">
    <cfRule type="expression" dxfId="2" priority="1">
      <formula>AND(ISNUMBER($B$13),$B$50=0)</formula>
    </cfRule>
  </conditionalFormatting>
  <conditionalFormatting sqref="A40:B40">
    <cfRule type="expression" dxfId="1" priority="164">
      <formula>$B$38=VLOOKUP($B$36,Matrix_Ref.Rea.FasteOmkostninger,2,FALSE)</formula>
    </cfRule>
  </conditionalFormatting>
  <conditionalFormatting sqref="A41:B41">
    <cfRule type="expression" dxfId="0" priority="165">
      <formula>$B$39=VLOOKUP($B$36,Matrix_Ref.Rea.FasteOmkostninger,3,FALSE)</formula>
    </cfRule>
  </conditionalFormatting>
  <dataValidations count="16">
    <dataValidation type="list" showInputMessage="1" showErrorMessage="1" errorTitle="Ugyldig indtastning" error="Der skal vælges en valgmulighed fra rullemenuen." sqref="B13">
      <formula1>ÅbningsforbudFørsteDag</formula1>
    </dataValidation>
    <dataValidation type="list" allowBlank="1" showInputMessage="1" showErrorMessage="1" sqref="B94">
      <formula1>NegativtResultat</formula1>
    </dataValidation>
    <dataValidation type="decimal" operator="greaterThanOrEqual" allowBlank="1" showInputMessage="1" showErrorMessage="1" errorTitle="Ugyldigt beløb" error="Der kan ikke indtastes negative beløb." sqref="B12 B30:B31 B113 B70 B48:B50 B58:B65 B45 B98">
      <formula1>0</formula1>
    </dataValidation>
    <dataValidation type="list" showInputMessage="1" showErrorMessage="1" errorTitle="Ugyldig indtastning" error="Der skal vælges en valgmulighed fra rullemenuen." sqref="B14">
      <formula1>ÅbningsforbudSidsteDag</formula1>
    </dataValidation>
    <dataValidation type="list" showInputMessage="1" showErrorMessage="1" errorTitle="Ugyldig indtastning" error="Der skal vælges en valgmulighed fra rullemenuen." sqref="B89:B91 B86">
      <formula1>FastholdeUdbetaling</formula1>
    </dataValidation>
    <dataValidation type="list" showInputMessage="1" showErrorMessage="1" errorTitle="Ugyldig indtastning" error="Der skal vælges en valgmulighed fra rullemenuen." sqref="B21">
      <formula1>ReferenceperiodeRealiseretOmsætning</formula1>
    </dataValidation>
    <dataValidation type="list" showInputMessage="1" showErrorMessage="1" errorTitle="Ugyldig indtastning" error="Der skal vælges en valgmulighed fra rullemenuen." sqref="B25:B26">
      <formula1>INDIRECT(B23)</formula1>
    </dataValidation>
    <dataValidation type="list" showInputMessage="1" showErrorMessage="1" errorTitle="Ugyldig indtastning" error="Der skal vælges en valgmulighed fra rullemenuen." sqref="B36">
      <formula1>Refperiode_Fasteomkostninger</formula1>
    </dataValidation>
    <dataValidation type="list" showInputMessage="1" showErrorMessage="1" errorTitle="Ugyldig indtastning" error="Der skal vælges en valgmulighed fra rullemenuen." sqref="B40">
      <formula1>INDIRECT($B$38)</formula1>
    </dataValidation>
    <dataValidation type="list" showInputMessage="1" showErrorMessage="1" errorTitle="Ugyldig indtastning" error="Der skal vælges en valgmulighed fra rullemenuen." sqref="B41">
      <formula1>INDIRECT($B$39)</formula1>
    </dataValidation>
    <dataValidation type="list" showInputMessage="1" showErrorMessage="1" errorTitle="Ugyldig indtastning" error="Der skal vælges en valgmulighed fra rullemenuen." sqref="B87">
      <formula1>OpgørelseAfSenesteResultat</formula1>
    </dataValidation>
    <dataValidation type="list" showInputMessage="1" showErrorMessage="1" errorTitle="Ugyldig indtastning" error="Der skal vælges en valgmulighed fra rullemenuen." sqref="B15">
      <formula1>JaNej</formula1>
    </dataValidation>
    <dataValidation type="decimal" operator="lessThanOrEqual" allowBlank="1" showInputMessage="1" showErrorMessage="1" errorTitle="Ugyldigt beløb" error="Der kan ikke indtastes positive_x000a_ beløb." sqref="B88">
      <formula1>0</formula1>
    </dataValidation>
    <dataValidation type="decimal" operator="greaterThanOrEqual" allowBlank="1" showInputMessage="1" errorTitle="Ugyldigt beløb" error="Der kan ikke indtastes negative beløb." sqref="A67:B67">
      <formula1>0</formula1>
    </dataValidation>
    <dataValidation type="custom" operator="greaterThanOrEqual" allowBlank="1" showInputMessage="1" showErrorMessage="1" errorTitle="Ugyldigt indtastning" error="Der kan kun indtastes cifre." sqref="B93">
      <formula1>ISNUMBER(B93)</formula1>
    </dataValidation>
    <dataValidation type="textLength" operator="equal" allowBlank="1" showInputMessage="1" showErrorMessage="1" errorTitle="CVR-nr" error="CVR-nr kan kun være 8 cifre" sqref="B6">
      <formula1>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dimension ref="A1:Y635"/>
  <sheetViews>
    <sheetView topLeftCell="L1" zoomScaleNormal="100" workbookViewId="0">
      <selection activeCell="N2" sqref="N2"/>
    </sheetView>
  </sheetViews>
  <sheetFormatPr defaultColWidth="9.140625" defaultRowHeight="15" x14ac:dyDescent="0.25"/>
  <cols>
    <col min="1" max="1" width="26.7109375" style="47" bestFit="1" customWidth="1"/>
    <col min="2" max="2" width="25.140625" style="47" bestFit="1" customWidth="1"/>
    <col min="3" max="3" width="47.140625" style="47" customWidth="1"/>
    <col min="4" max="6" width="33.42578125" style="47" customWidth="1"/>
    <col min="7" max="10" width="26.28515625" style="47" customWidth="1"/>
    <col min="11" max="11" width="18.5703125" style="47" customWidth="1"/>
    <col min="12" max="12" width="20" style="47" customWidth="1"/>
    <col min="13" max="13" width="19.5703125" style="47" customWidth="1"/>
    <col min="14" max="14" width="58.140625" style="47" customWidth="1"/>
    <col min="15" max="15" width="25.42578125" style="47" customWidth="1"/>
    <col min="16" max="16" width="14.85546875" style="47" customWidth="1"/>
    <col min="17" max="17" width="21.42578125" style="47" customWidth="1"/>
    <col min="18" max="18" width="23.140625" style="47" customWidth="1"/>
    <col min="19" max="19" width="10.42578125" style="47" bestFit="1" customWidth="1"/>
    <col min="20" max="21" width="10.42578125" style="47" customWidth="1"/>
    <col min="22" max="22" width="11.5703125" style="47" customWidth="1"/>
    <col min="23" max="23" width="56.140625" style="47" customWidth="1"/>
    <col min="24" max="16384" width="9.140625" style="47"/>
  </cols>
  <sheetData>
    <row r="1" spans="1:25" x14ac:dyDescent="0.25">
      <c r="A1" s="46" t="s">
        <v>26</v>
      </c>
      <c r="B1" s="46" t="s">
        <v>27</v>
      </c>
      <c r="C1" s="46" t="s">
        <v>18</v>
      </c>
      <c r="D1" s="46" t="s">
        <v>45</v>
      </c>
      <c r="E1" s="46" t="s">
        <v>46</v>
      </c>
      <c r="F1" s="46" t="s">
        <v>49</v>
      </c>
      <c r="G1" s="46" t="s">
        <v>50</v>
      </c>
      <c r="H1" s="46" t="s">
        <v>54</v>
      </c>
      <c r="I1" s="46" t="s">
        <v>99</v>
      </c>
      <c r="J1" s="46" t="s">
        <v>116</v>
      </c>
      <c r="K1" s="46" t="s">
        <v>92</v>
      </c>
      <c r="L1" s="46" t="s">
        <v>47</v>
      </c>
      <c r="M1" s="46" t="s">
        <v>48</v>
      </c>
      <c r="N1" s="46" t="s">
        <v>19</v>
      </c>
      <c r="O1" s="46" t="s">
        <v>45</v>
      </c>
      <c r="P1" s="46" t="s">
        <v>46</v>
      </c>
      <c r="Q1" s="46" t="s">
        <v>55</v>
      </c>
      <c r="R1" s="46" t="s">
        <v>56</v>
      </c>
      <c r="S1" s="46" t="s">
        <v>59</v>
      </c>
      <c r="T1" s="46" t="s">
        <v>99</v>
      </c>
      <c r="U1" s="46" t="s">
        <v>68</v>
      </c>
      <c r="V1" s="46" t="s">
        <v>120</v>
      </c>
      <c r="W1" s="46" t="s">
        <v>22</v>
      </c>
    </row>
    <row r="2" spans="1:25" x14ac:dyDescent="0.25">
      <c r="A2" s="48" t="s">
        <v>5</v>
      </c>
      <c r="B2" s="48" t="s">
        <v>5</v>
      </c>
      <c r="C2" s="47" t="s">
        <v>5</v>
      </c>
      <c r="D2" s="47" t="e">
        <f>NA()</f>
        <v>#N/A</v>
      </c>
      <c r="E2" s="47" t="e">
        <f>NA()</f>
        <v>#N/A</v>
      </c>
      <c r="F2" s="47" t="e">
        <f>NA()</f>
        <v>#N/A</v>
      </c>
      <c r="G2" s="47" t="e">
        <f>NA()</f>
        <v>#N/A</v>
      </c>
      <c r="H2" s="47" t="e">
        <f>NA()</f>
        <v>#N/A</v>
      </c>
      <c r="I2" s="47" t="e">
        <f>NA()</f>
        <v>#N/A</v>
      </c>
      <c r="J2" s="48" t="s">
        <v>5</v>
      </c>
      <c r="K2" s="48" t="s">
        <v>5</v>
      </c>
      <c r="L2" s="48" t="s">
        <v>5</v>
      </c>
      <c r="M2" s="48" t="s">
        <v>5</v>
      </c>
      <c r="N2" s="47" t="s">
        <v>5</v>
      </c>
      <c r="O2" s="47" t="e">
        <f>NA()</f>
        <v>#N/A</v>
      </c>
      <c r="P2" s="47" t="e">
        <f>NA()</f>
        <v>#N/A</v>
      </c>
      <c r="Q2" s="47" t="e">
        <f>NA()</f>
        <v>#N/A</v>
      </c>
      <c r="R2" s="47" t="e">
        <f>NA()</f>
        <v>#N/A</v>
      </c>
      <c r="S2" s="47" t="e">
        <f>NA()</f>
        <v>#N/A</v>
      </c>
      <c r="T2" s="47" t="e">
        <f>NA()</f>
        <v>#N/A</v>
      </c>
      <c r="U2" s="48" t="s">
        <v>5</v>
      </c>
      <c r="V2" s="48" t="s">
        <v>5</v>
      </c>
      <c r="W2" s="47" t="s">
        <v>5</v>
      </c>
    </row>
    <row r="3" spans="1:25" x14ac:dyDescent="0.25">
      <c r="A3" s="49" t="s">
        <v>29</v>
      </c>
      <c r="B3" s="50">
        <v>44174</v>
      </c>
      <c r="C3" s="47" t="str">
        <f>IF(ISNUMBER(F3),CONCATENATE("a) Standardperiode ",TEXT(F3,"dd-mm-åååå")," til ",TEXT(G3,"dd-mm-åååå")),"[Vælg først kompensationsperiode]")</f>
        <v>a) Standardperiode 01-12-2019 til 29-02-2020</v>
      </c>
      <c r="D3" s="47" t="e">
        <f>NA()</f>
        <v>#N/A</v>
      </c>
      <c r="E3" s="47" t="e">
        <f>NA()</f>
        <v>#N/A</v>
      </c>
      <c r="F3" s="50">
        <f>IFERROR(VLOOKUP(Afrapportering!B9,matrix_komp.perioder,4,FALSE),"")</f>
        <v>43800</v>
      </c>
      <c r="G3" s="50">
        <f>IFERROR(VLOOKUP(Afrapportering!B9,matrix_komp.perioder,5,FALSE),"")</f>
        <v>43890</v>
      </c>
      <c r="H3" s="51">
        <f>YEARFRAC(F3,G3,4)</f>
        <v>0.24444444444444444</v>
      </c>
      <c r="I3" s="47" t="e">
        <f>NA()</f>
        <v>#N/A</v>
      </c>
      <c r="J3" s="50">
        <v>43771</v>
      </c>
      <c r="K3" s="50">
        <v>44076</v>
      </c>
      <c r="L3" s="50">
        <v>43647</v>
      </c>
      <c r="M3" s="50">
        <v>43738</v>
      </c>
      <c r="N3" s="47" t="s">
        <v>64</v>
      </c>
      <c r="O3" s="47" t="e">
        <f>NA()</f>
        <v>#N/A</v>
      </c>
      <c r="P3" s="47" t="e">
        <f>NA()</f>
        <v>#N/A</v>
      </c>
      <c r="Q3" s="50">
        <v>43770</v>
      </c>
      <c r="R3" s="50">
        <v>43890</v>
      </c>
      <c r="S3" s="51">
        <f>YEARFRAC(Q3,R3,4)</f>
        <v>0.32777777777777778</v>
      </c>
      <c r="T3" s="47" t="e">
        <f>NA()</f>
        <v>#N/A</v>
      </c>
      <c r="U3" s="52">
        <v>43801</v>
      </c>
      <c r="V3" s="50">
        <v>44076</v>
      </c>
      <c r="W3" s="47" t="s">
        <v>23</v>
      </c>
    </row>
    <row r="4" spans="1:25" x14ac:dyDescent="0.25">
      <c r="A4" s="50">
        <v>44174</v>
      </c>
      <c r="B4" s="50">
        <v>44175</v>
      </c>
      <c r="C4" s="47" t="s">
        <v>135</v>
      </c>
      <c r="D4" s="70" t="s">
        <v>116</v>
      </c>
      <c r="E4" s="50" t="e">
        <f>NA()</f>
        <v>#N/A</v>
      </c>
      <c r="F4" s="50" t="e">
        <f>NA()</f>
        <v>#N/A</v>
      </c>
      <c r="G4" s="50">
        <v>44165</v>
      </c>
      <c r="H4" s="51">
        <f>YEARFRAC(DATE(2020,9,1),DATE(2020,11,30),4)</f>
        <v>0.24722222222222223</v>
      </c>
      <c r="I4" s="47" t="s">
        <v>137</v>
      </c>
      <c r="J4" s="50">
        <v>43772</v>
      </c>
      <c r="K4" s="50">
        <v>44077</v>
      </c>
      <c r="L4" s="50">
        <v>43648</v>
      </c>
      <c r="M4" s="50">
        <v>43739</v>
      </c>
      <c r="N4" s="47" t="s">
        <v>140</v>
      </c>
      <c r="O4" s="47" t="s">
        <v>68</v>
      </c>
      <c r="P4" s="47" t="e">
        <f>NA()</f>
        <v>#N/A</v>
      </c>
      <c r="Q4" s="47" t="e">
        <f>NA()</f>
        <v>#N/A</v>
      </c>
      <c r="R4" s="50">
        <v>43899</v>
      </c>
      <c r="S4" s="47">
        <v>8.0555600000000005E-2</v>
      </c>
      <c r="T4" s="51" t="s">
        <v>119</v>
      </c>
      <c r="U4" s="52">
        <v>43802</v>
      </c>
      <c r="V4" s="50">
        <v>44077</v>
      </c>
      <c r="W4" s="47" t="s">
        <v>24</v>
      </c>
    </row>
    <row r="5" spans="1:25" x14ac:dyDescent="0.25">
      <c r="A5" s="50">
        <v>44175</v>
      </c>
      <c r="B5" s="50">
        <v>44176</v>
      </c>
      <c r="C5" s="47" t="s">
        <v>136</v>
      </c>
      <c r="D5" s="70" t="s">
        <v>92</v>
      </c>
      <c r="E5" s="50" t="e">
        <f>NA()</f>
        <v>#N/A</v>
      </c>
      <c r="F5" s="50" t="e">
        <f>NA()</f>
        <v>#N/A</v>
      </c>
      <c r="G5" s="50">
        <v>44165</v>
      </c>
      <c r="H5" s="51">
        <f>YEARFRAC(DATE(2020,11,1),DATE(2020,11,30),4)</f>
        <v>8.0555555555555561E-2</v>
      </c>
      <c r="I5" s="47" t="s">
        <v>138</v>
      </c>
      <c r="J5" s="50">
        <v>43773</v>
      </c>
      <c r="K5" s="50">
        <v>44078</v>
      </c>
      <c r="L5" s="50">
        <v>43649</v>
      </c>
      <c r="M5" s="50">
        <v>43740</v>
      </c>
      <c r="N5" s="47" t="s">
        <v>118</v>
      </c>
      <c r="O5" s="47" t="e">
        <f>NA()</f>
        <v>#N/A</v>
      </c>
      <c r="P5" s="47" t="e">
        <f>NA()</f>
        <v>#N/A</v>
      </c>
      <c r="Q5" s="50">
        <v>44075</v>
      </c>
      <c r="R5" s="50">
        <v>44165</v>
      </c>
      <c r="S5" s="51">
        <f>YEARFRAC(Q5,R5,4)</f>
        <v>0.24722222222222223</v>
      </c>
      <c r="T5" s="51" t="s">
        <v>119</v>
      </c>
      <c r="U5" s="52">
        <v>43803</v>
      </c>
      <c r="V5" s="50">
        <v>44078</v>
      </c>
    </row>
    <row r="6" spans="1:25" x14ac:dyDescent="0.25">
      <c r="A6" s="50">
        <v>44176</v>
      </c>
      <c r="B6" s="50">
        <v>44177</v>
      </c>
      <c r="C6" s="47" t="s">
        <v>100</v>
      </c>
      <c r="D6" s="70" t="s">
        <v>47</v>
      </c>
      <c r="E6" s="70" t="s">
        <v>48</v>
      </c>
      <c r="F6" s="50" t="e">
        <f>NA()</f>
        <v>#N/A</v>
      </c>
      <c r="G6" s="50" t="e">
        <f>NA()</f>
        <v>#N/A</v>
      </c>
      <c r="H6" s="51">
        <f>YEARFRAC(DATE(2020,9,1),DATE(2020,11,30),4)</f>
        <v>0.24722222222222223</v>
      </c>
      <c r="I6" s="51" t="str">
        <f>IF(ISNUMBER($F$3),CONCATENATE("Ansøger skal vedlægge ansøgningen et bilag, der begrunder, at de øvrige referenceperioder ikke er retvisende"),"[Vælg først kompensationsperiode]")</f>
        <v>Ansøger skal vedlægge ansøgningen et bilag, der begrunder, at de øvrige referenceperioder ikke er retvisende</v>
      </c>
      <c r="J6" s="50">
        <v>43774</v>
      </c>
      <c r="K6" s="50">
        <v>44079</v>
      </c>
      <c r="L6" s="50">
        <v>43650</v>
      </c>
      <c r="M6" s="50">
        <v>43741</v>
      </c>
      <c r="N6" s="47" t="s">
        <v>141</v>
      </c>
      <c r="O6" s="47" t="s">
        <v>120</v>
      </c>
      <c r="P6" s="47" t="e">
        <f>NA()</f>
        <v>#N/A</v>
      </c>
      <c r="Q6" s="47" t="e">
        <f>NA()</f>
        <v>#N/A</v>
      </c>
      <c r="R6" s="50">
        <v>44165</v>
      </c>
      <c r="S6" s="47">
        <f>YEARFRAC(DATE(2020,11,1),DATE(2020,11,30),4)</f>
        <v>8.0555555555555561E-2</v>
      </c>
      <c r="T6" s="51" t="s">
        <v>139</v>
      </c>
      <c r="U6" s="52">
        <v>43804</v>
      </c>
      <c r="V6" s="50">
        <v>44079</v>
      </c>
      <c r="W6" s="46" t="s">
        <v>25</v>
      </c>
      <c r="X6" s="46" t="s">
        <v>117</v>
      </c>
      <c r="Y6" s="46"/>
    </row>
    <row r="7" spans="1:25" x14ac:dyDescent="0.25">
      <c r="A7" s="50">
        <v>44177</v>
      </c>
      <c r="B7" s="50">
        <v>44178</v>
      </c>
      <c r="F7" s="50"/>
      <c r="G7" s="50"/>
      <c r="H7" s="51"/>
      <c r="I7" s="51"/>
      <c r="J7" s="50">
        <v>43775</v>
      </c>
      <c r="K7" s="50">
        <v>44080</v>
      </c>
      <c r="L7" s="50">
        <v>43651</v>
      </c>
      <c r="M7" s="50">
        <v>43742</v>
      </c>
      <c r="U7" s="52">
        <v>43805</v>
      </c>
      <c r="V7" s="50">
        <v>44080</v>
      </c>
      <c r="W7" s="47" t="s">
        <v>5</v>
      </c>
      <c r="X7" s="47" t="e">
        <f>NA()</f>
        <v>#N/A</v>
      </c>
    </row>
    <row r="8" spans="1:25" x14ac:dyDescent="0.25">
      <c r="A8" s="50">
        <v>44178</v>
      </c>
      <c r="B8" s="50">
        <v>44179</v>
      </c>
      <c r="F8" s="50"/>
      <c r="G8" s="50"/>
      <c r="H8" s="51"/>
      <c r="I8" s="51"/>
      <c r="J8" s="50">
        <v>43776</v>
      </c>
      <c r="K8" s="50">
        <v>44081</v>
      </c>
      <c r="L8" s="50">
        <v>43652</v>
      </c>
      <c r="M8" s="50">
        <v>43743</v>
      </c>
      <c r="N8" s="46" t="s">
        <v>28</v>
      </c>
      <c r="O8" s="46"/>
      <c r="P8" s="46"/>
      <c r="Q8" s="46"/>
      <c r="U8" s="52">
        <v>43806</v>
      </c>
      <c r="V8" s="50">
        <v>44081</v>
      </c>
      <c r="W8" s="47" t="s">
        <v>69</v>
      </c>
      <c r="X8" s="47">
        <v>1</v>
      </c>
    </row>
    <row r="9" spans="1:25" x14ac:dyDescent="0.25">
      <c r="A9" s="50">
        <v>44179</v>
      </c>
      <c r="B9" s="50">
        <v>44180</v>
      </c>
      <c r="F9" s="50"/>
      <c r="G9" s="50"/>
      <c r="H9" s="51"/>
      <c r="I9" s="51"/>
      <c r="J9" s="50">
        <v>43777</v>
      </c>
      <c r="K9" s="50">
        <v>44082</v>
      </c>
      <c r="L9" s="50">
        <v>43653</v>
      </c>
      <c r="M9" s="50">
        <v>43744</v>
      </c>
      <c r="N9" s="47" t="s">
        <v>5</v>
      </c>
      <c r="U9" s="52">
        <v>43807</v>
      </c>
      <c r="V9" s="50">
        <v>44082</v>
      </c>
      <c r="W9" s="47" t="s">
        <v>70</v>
      </c>
      <c r="X9" s="47">
        <v>2</v>
      </c>
    </row>
    <row r="10" spans="1:25" x14ac:dyDescent="0.25">
      <c r="A10" s="50">
        <v>44180</v>
      </c>
      <c r="B10" s="50">
        <v>44181</v>
      </c>
      <c r="C10" s="48" t="s">
        <v>5</v>
      </c>
      <c r="F10" s="50"/>
      <c r="G10" s="50"/>
      <c r="H10" s="51"/>
      <c r="I10" s="51"/>
      <c r="J10" s="50">
        <v>43778</v>
      </c>
      <c r="K10" s="50">
        <v>44083</v>
      </c>
      <c r="L10" s="50">
        <v>43654</v>
      </c>
      <c r="M10" s="50">
        <v>43745</v>
      </c>
      <c r="N10" s="47" t="s">
        <v>23</v>
      </c>
      <c r="U10" s="52">
        <v>43808</v>
      </c>
      <c r="V10" s="50">
        <v>44083</v>
      </c>
      <c r="W10" s="47" t="s">
        <v>71</v>
      </c>
      <c r="X10" s="47">
        <v>4</v>
      </c>
    </row>
    <row r="11" spans="1:25" x14ac:dyDescent="0.25">
      <c r="A11" s="50">
        <v>44181</v>
      </c>
      <c r="B11" s="50">
        <v>44182</v>
      </c>
      <c r="C11" s="48" t="s">
        <v>23</v>
      </c>
      <c r="D11" s="48"/>
      <c r="E11" s="48"/>
      <c r="F11" s="48"/>
      <c r="G11" s="48"/>
      <c r="H11" s="48"/>
      <c r="I11" s="48"/>
      <c r="J11" s="50">
        <v>43779</v>
      </c>
      <c r="K11" s="50">
        <v>44084</v>
      </c>
      <c r="L11" s="50">
        <v>43655</v>
      </c>
      <c r="M11" s="50">
        <v>43746</v>
      </c>
      <c r="N11" s="47" t="s">
        <v>24</v>
      </c>
      <c r="U11" s="52">
        <v>43809</v>
      </c>
      <c r="V11" s="50">
        <v>44084</v>
      </c>
      <c r="W11" s="47" t="s">
        <v>72</v>
      </c>
      <c r="X11" s="47">
        <v>1</v>
      </c>
    </row>
    <row r="12" spans="1:25" x14ac:dyDescent="0.25">
      <c r="A12" s="50">
        <v>44182</v>
      </c>
      <c r="B12" s="50">
        <v>44183</v>
      </c>
      <c r="C12" s="48" t="s">
        <v>24</v>
      </c>
      <c r="D12" s="48"/>
      <c r="E12" s="48"/>
      <c r="F12" s="48"/>
      <c r="G12" s="48"/>
      <c r="H12" s="48"/>
      <c r="I12" s="48"/>
      <c r="J12" s="50">
        <v>43780</v>
      </c>
      <c r="K12" s="50">
        <v>44085</v>
      </c>
      <c r="L12" s="50">
        <v>43656</v>
      </c>
      <c r="M12" s="50">
        <v>43747</v>
      </c>
      <c r="U12" s="52">
        <v>43810</v>
      </c>
      <c r="V12" s="50">
        <v>44085</v>
      </c>
    </row>
    <row r="13" spans="1:25" x14ac:dyDescent="0.25">
      <c r="A13" s="50">
        <v>44183</v>
      </c>
      <c r="B13" s="50">
        <v>44184</v>
      </c>
      <c r="J13" s="50">
        <v>43781</v>
      </c>
      <c r="K13" s="50">
        <v>44086</v>
      </c>
      <c r="L13" s="50">
        <v>43657</v>
      </c>
      <c r="M13" s="50">
        <v>43748</v>
      </c>
      <c r="N13" s="46" t="s">
        <v>67</v>
      </c>
      <c r="O13" s="46" t="s">
        <v>65</v>
      </c>
      <c r="P13" s="46" t="s">
        <v>66</v>
      </c>
      <c r="Q13" s="46"/>
      <c r="U13" s="52">
        <v>43811</v>
      </c>
      <c r="V13" s="50">
        <v>44086</v>
      </c>
    </row>
    <row r="14" spans="1:25" x14ac:dyDescent="0.25">
      <c r="A14" s="50">
        <v>44184</v>
      </c>
      <c r="B14" s="50">
        <v>44185</v>
      </c>
      <c r="C14" s="55" t="s">
        <v>41</v>
      </c>
      <c r="D14" s="46" t="s">
        <v>3</v>
      </c>
      <c r="E14" s="46" t="s">
        <v>4</v>
      </c>
      <c r="F14" s="46" t="s">
        <v>43</v>
      </c>
      <c r="G14" s="46" t="s">
        <v>44</v>
      </c>
      <c r="H14" s="46" t="s">
        <v>85</v>
      </c>
      <c r="I14" s="46"/>
      <c r="J14" s="50">
        <v>43782</v>
      </c>
      <c r="K14" s="50">
        <v>44087</v>
      </c>
      <c r="L14" s="50">
        <v>43658</v>
      </c>
      <c r="M14" s="50">
        <v>43749</v>
      </c>
      <c r="N14" s="48"/>
      <c r="O14" s="53"/>
      <c r="P14" s="53"/>
      <c r="Q14" s="54"/>
      <c r="U14" s="52">
        <v>43812</v>
      </c>
      <c r="V14" s="50">
        <v>44087</v>
      </c>
    </row>
    <row r="15" spans="1:25" x14ac:dyDescent="0.25">
      <c r="A15" s="50">
        <v>44185</v>
      </c>
      <c r="B15" s="50">
        <v>44186</v>
      </c>
      <c r="C15" s="48" t="s">
        <v>5</v>
      </c>
      <c r="D15" s="48" t="e">
        <f>NA()</f>
        <v>#N/A</v>
      </c>
      <c r="E15" s="48" t="e">
        <f>NA()</f>
        <v>#N/A</v>
      </c>
      <c r="F15" s="48" t="e">
        <f>NA()</f>
        <v>#N/A</v>
      </c>
      <c r="G15" s="48" t="e">
        <f>NA()</f>
        <v>#N/A</v>
      </c>
      <c r="H15" s="48" t="e">
        <f>NA()</f>
        <v>#N/A</v>
      </c>
      <c r="I15" s="48"/>
      <c r="J15" s="50">
        <v>43783</v>
      </c>
      <c r="K15" s="50">
        <v>44088</v>
      </c>
      <c r="L15" s="50">
        <v>43659</v>
      </c>
      <c r="M15" s="50">
        <v>43750</v>
      </c>
      <c r="N15" s="48"/>
      <c r="O15" s="53"/>
      <c r="P15" s="53"/>
      <c r="Q15" s="53"/>
      <c r="U15" s="52">
        <v>43813</v>
      </c>
      <c r="V15" s="50">
        <v>44088</v>
      </c>
    </row>
    <row r="16" spans="1:25" x14ac:dyDescent="0.25">
      <c r="A16" s="50">
        <v>44186</v>
      </c>
      <c r="B16" s="50">
        <v>44187</v>
      </c>
      <c r="C16" s="48" t="s">
        <v>115</v>
      </c>
      <c r="D16" s="50">
        <v>44174</v>
      </c>
      <c r="E16" s="50">
        <v>44255</v>
      </c>
      <c r="F16" s="49">
        <v>43800</v>
      </c>
      <c r="G16" s="50">
        <v>43890</v>
      </c>
      <c r="H16" s="56">
        <f>_xlfn.DAYS(E16,D16)+1</f>
        <v>82</v>
      </c>
      <c r="I16" s="56"/>
      <c r="J16" s="50">
        <v>43784</v>
      </c>
      <c r="K16" s="50">
        <v>44089</v>
      </c>
      <c r="L16" s="50">
        <v>43660</v>
      </c>
      <c r="M16" s="50">
        <v>43751</v>
      </c>
      <c r="N16" s="48"/>
      <c r="O16" s="53"/>
      <c r="P16" s="53"/>
      <c r="Q16" s="53"/>
      <c r="U16" s="52">
        <v>43814</v>
      </c>
      <c r="V16" s="50">
        <v>44089</v>
      </c>
    </row>
    <row r="17" spans="1:22" x14ac:dyDescent="0.25">
      <c r="A17" s="50">
        <v>44187</v>
      </c>
      <c r="B17" s="50">
        <v>44188</v>
      </c>
      <c r="C17" s="48"/>
      <c r="D17" s="50"/>
      <c r="E17" s="50"/>
      <c r="F17" s="49"/>
      <c r="G17" s="50"/>
      <c r="H17" s="56"/>
      <c r="I17" s="56"/>
      <c r="J17" s="50">
        <v>43785</v>
      </c>
      <c r="K17" s="50">
        <v>44090</v>
      </c>
      <c r="L17" s="50">
        <v>43661</v>
      </c>
      <c r="M17" s="50">
        <v>43752</v>
      </c>
      <c r="N17" s="48"/>
      <c r="O17" s="53"/>
      <c r="P17" s="53"/>
      <c r="Q17" s="53"/>
      <c r="U17" s="52">
        <v>43815</v>
      </c>
      <c r="V17" s="50">
        <v>44090</v>
      </c>
    </row>
    <row r="18" spans="1:22" x14ac:dyDescent="0.25">
      <c r="A18" s="50">
        <v>44188</v>
      </c>
      <c r="B18" s="50">
        <v>44189</v>
      </c>
      <c r="C18" s="48"/>
      <c r="D18" s="50"/>
      <c r="E18" s="50"/>
      <c r="F18" s="49"/>
      <c r="G18" s="50"/>
      <c r="H18" s="56"/>
      <c r="I18" s="56"/>
      <c r="J18" s="50">
        <v>43786</v>
      </c>
      <c r="K18" s="50">
        <v>44091</v>
      </c>
      <c r="L18" s="50">
        <v>43662</v>
      </c>
      <c r="M18" s="50">
        <v>43753</v>
      </c>
      <c r="N18" s="48"/>
      <c r="O18" s="57"/>
      <c r="P18" s="57"/>
      <c r="Q18" s="53"/>
      <c r="U18" s="52">
        <v>43816</v>
      </c>
      <c r="V18" s="50">
        <v>44091</v>
      </c>
    </row>
    <row r="19" spans="1:22" x14ac:dyDescent="0.25">
      <c r="A19" s="50">
        <v>44189</v>
      </c>
      <c r="B19" s="50">
        <v>44190</v>
      </c>
      <c r="C19" s="48"/>
      <c r="D19" s="50"/>
      <c r="E19" s="50"/>
      <c r="F19" s="49"/>
      <c r="G19" s="50"/>
      <c r="H19" s="56"/>
      <c r="I19" s="56"/>
      <c r="J19" s="50">
        <v>43787</v>
      </c>
      <c r="K19" s="50">
        <v>44092</v>
      </c>
      <c r="L19" s="50">
        <v>43663</v>
      </c>
      <c r="M19" s="50">
        <v>43754</v>
      </c>
      <c r="N19" s="53"/>
      <c r="O19" s="53"/>
      <c r="P19" s="53"/>
      <c r="U19" s="52">
        <v>43817</v>
      </c>
      <c r="V19" s="50">
        <v>44092</v>
      </c>
    </row>
    <row r="20" spans="1:22" x14ac:dyDescent="0.25">
      <c r="A20" s="50">
        <v>44190</v>
      </c>
      <c r="B20" s="50">
        <v>44191</v>
      </c>
      <c r="C20" s="48"/>
      <c r="D20" s="49"/>
      <c r="E20" s="49"/>
      <c r="F20" s="57"/>
      <c r="G20" s="57"/>
      <c r="H20" s="57"/>
      <c r="I20" s="57"/>
      <c r="J20" s="50">
        <v>43788</v>
      </c>
      <c r="K20" s="50">
        <v>44093</v>
      </c>
      <c r="L20" s="50">
        <v>43664</v>
      </c>
      <c r="M20" s="50">
        <v>43755</v>
      </c>
      <c r="N20" s="53"/>
      <c r="O20" s="53"/>
      <c r="P20" s="53"/>
      <c r="Q20" s="46"/>
      <c r="U20" s="52">
        <v>43818</v>
      </c>
      <c r="V20" s="50">
        <v>44093</v>
      </c>
    </row>
    <row r="21" spans="1:22" x14ac:dyDescent="0.25">
      <c r="A21" s="50">
        <v>44191</v>
      </c>
      <c r="B21" s="50">
        <v>44192</v>
      </c>
      <c r="J21" s="50">
        <v>43789</v>
      </c>
      <c r="K21" s="50">
        <v>44094</v>
      </c>
      <c r="L21" s="50">
        <v>43665</v>
      </c>
      <c r="M21" s="50">
        <v>43756</v>
      </c>
      <c r="N21" s="53"/>
      <c r="O21" s="53"/>
      <c r="P21" s="53"/>
      <c r="Q21" s="48"/>
      <c r="U21" s="52">
        <v>43819</v>
      </c>
      <c r="V21" s="50">
        <v>44094</v>
      </c>
    </row>
    <row r="22" spans="1:22" x14ac:dyDescent="0.25">
      <c r="A22" s="50">
        <v>44192</v>
      </c>
      <c r="B22" s="50">
        <v>44193</v>
      </c>
      <c r="C22" s="58"/>
      <c r="D22" s="58"/>
      <c r="E22" s="58"/>
      <c r="F22" s="58"/>
      <c r="G22" s="46"/>
      <c r="H22" s="46"/>
      <c r="I22" s="46"/>
      <c r="J22" s="50">
        <v>43790</v>
      </c>
      <c r="K22" s="50">
        <v>44095</v>
      </c>
      <c r="L22" s="50">
        <v>43666</v>
      </c>
      <c r="M22" s="50">
        <v>43757</v>
      </c>
      <c r="O22" s="50"/>
      <c r="P22" s="50"/>
      <c r="Q22" s="50"/>
      <c r="U22" s="52">
        <v>43820</v>
      </c>
      <c r="V22" s="50">
        <v>44095</v>
      </c>
    </row>
    <row r="23" spans="1:22" x14ac:dyDescent="0.25">
      <c r="A23" s="50">
        <v>44193</v>
      </c>
      <c r="B23" s="50">
        <v>44194</v>
      </c>
      <c r="C23" s="48"/>
      <c r="D23" s="48"/>
      <c r="E23" s="48"/>
      <c r="F23" s="48"/>
      <c r="J23" s="50">
        <v>43791</v>
      </c>
      <c r="K23" s="50">
        <v>44096</v>
      </c>
      <c r="L23" s="50">
        <v>43667</v>
      </c>
      <c r="M23" s="50">
        <v>43758</v>
      </c>
      <c r="N23" s="50"/>
      <c r="O23" s="50"/>
      <c r="P23" s="50"/>
      <c r="Q23" s="50"/>
      <c r="U23" s="52">
        <v>43821</v>
      </c>
      <c r="V23" s="50">
        <v>44096</v>
      </c>
    </row>
    <row r="24" spans="1:22" x14ac:dyDescent="0.25">
      <c r="A24" s="50">
        <v>44194</v>
      </c>
      <c r="B24" s="50">
        <v>44195</v>
      </c>
      <c r="C24" s="48"/>
      <c r="D24" s="48"/>
      <c r="E24" s="48"/>
      <c r="F24" s="48"/>
      <c r="G24" s="49"/>
      <c r="H24" s="49"/>
      <c r="I24" s="49"/>
      <c r="J24" s="50">
        <v>43792</v>
      </c>
      <c r="K24" s="50">
        <v>44097</v>
      </c>
      <c r="L24" s="50">
        <v>43668</v>
      </c>
      <c r="M24" s="50">
        <v>43759</v>
      </c>
      <c r="N24" s="50"/>
      <c r="O24" s="50"/>
      <c r="P24" s="50"/>
      <c r="Q24" s="50"/>
      <c r="U24" s="52">
        <v>43822</v>
      </c>
      <c r="V24" s="50">
        <v>44097</v>
      </c>
    </row>
    <row r="25" spans="1:22" x14ac:dyDescent="0.25">
      <c r="A25" s="50">
        <v>44195</v>
      </c>
      <c r="B25" s="50">
        <v>44196</v>
      </c>
      <c r="C25" s="48"/>
      <c r="D25" s="48"/>
      <c r="E25" s="48"/>
      <c r="F25" s="48"/>
      <c r="G25" s="49"/>
      <c r="H25" s="49"/>
      <c r="I25" s="49"/>
      <c r="J25" s="50">
        <v>43793</v>
      </c>
      <c r="K25" s="50">
        <v>44098</v>
      </c>
      <c r="L25" s="50">
        <v>43669</v>
      </c>
      <c r="M25" s="50">
        <v>43760</v>
      </c>
      <c r="N25" s="50"/>
      <c r="O25" s="50"/>
      <c r="P25" s="50"/>
      <c r="Q25" s="50"/>
      <c r="U25" s="52">
        <v>43823</v>
      </c>
      <c r="V25" s="50">
        <v>44098</v>
      </c>
    </row>
    <row r="26" spans="1:22" x14ac:dyDescent="0.25">
      <c r="A26" s="50">
        <v>44196</v>
      </c>
      <c r="B26" s="50">
        <v>44197</v>
      </c>
      <c r="C26" s="48"/>
      <c r="D26" s="48"/>
      <c r="E26" s="48"/>
      <c r="F26" s="48"/>
      <c r="G26" s="49"/>
      <c r="H26" s="49"/>
      <c r="I26" s="49"/>
      <c r="J26" s="50">
        <v>43794</v>
      </c>
      <c r="K26" s="50">
        <v>44099</v>
      </c>
      <c r="L26" s="50">
        <v>43670</v>
      </c>
      <c r="M26" s="50">
        <v>43761</v>
      </c>
      <c r="N26" s="50"/>
      <c r="O26" s="50"/>
      <c r="P26" s="50"/>
      <c r="Q26" s="50"/>
      <c r="U26" s="52">
        <v>43824</v>
      </c>
      <c r="V26" s="50">
        <v>44099</v>
      </c>
    </row>
    <row r="27" spans="1:22" x14ac:dyDescent="0.25">
      <c r="A27" s="50">
        <v>44197</v>
      </c>
      <c r="B27" s="50">
        <v>44198</v>
      </c>
      <c r="C27" s="48"/>
      <c r="D27" s="48"/>
      <c r="E27" s="48"/>
      <c r="F27" s="48"/>
      <c r="G27" s="49"/>
      <c r="H27" s="49"/>
      <c r="I27" s="49"/>
      <c r="J27" s="50">
        <v>43795</v>
      </c>
      <c r="K27" s="50">
        <v>44100</v>
      </c>
      <c r="L27" s="50">
        <v>43671</v>
      </c>
      <c r="M27" s="50">
        <v>43762</v>
      </c>
      <c r="N27" s="50"/>
      <c r="O27" s="50"/>
      <c r="P27" s="50"/>
      <c r="Q27" s="50"/>
      <c r="U27" s="52">
        <v>43825</v>
      </c>
      <c r="V27" s="50">
        <v>44100</v>
      </c>
    </row>
    <row r="28" spans="1:22" x14ac:dyDescent="0.25">
      <c r="A28" s="50">
        <v>44198</v>
      </c>
      <c r="B28" s="50">
        <v>44199</v>
      </c>
      <c r="J28" s="50">
        <v>43796</v>
      </c>
      <c r="K28" s="50">
        <v>44101</v>
      </c>
      <c r="L28" s="50">
        <v>43672</v>
      </c>
      <c r="M28" s="50">
        <v>43763</v>
      </c>
      <c r="N28" s="50"/>
      <c r="O28" s="50"/>
      <c r="P28" s="50"/>
      <c r="Q28" s="50"/>
      <c r="U28" s="52">
        <v>43826</v>
      </c>
      <c r="V28" s="50">
        <v>44101</v>
      </c>
    </row>
    <row r="29" spans="1:22" x14ac:dyDescent="0.25">
      <c r="A29" s="50">
        <v>44199</v>
      </c>
      <c r="B29" s="50">
        <v>44200</v>
      </c>
      <c r="J29" s="50">
        <v>43797</v>
      </c>
      <c r="K29" s="50">
        <v>44102</v>
      </c>
      <c r="L29" s="50">
        <v>43673</v>
      </c>
      <c r="M29" s="50">
        <v>43764</v>
      </c>
      <c r="N29" s="50"/>
      <c r="O29" s="50"/>
      <c r="P29" s="50"/>
      <c r="Q29" s="50"/>
      <c r="U29" s="52">
        <v>43827</v>
      </c>
      <c r="V29" s="50">
        <v>44102</v>
      </c>
    </row>
    <row r="30" spans="1:22" x14ac:dyDescent="0.25">
      <c r="A30" s="50">
        <v>44200</v>
      </c>
      <c r="B30" s="50">
        <v>44201</v>
      </c>
      <c r="J30" s="50">
        <v>43798</v>
      </c>
      <c r="K30" s="50">
        <v>44103</v>
      </c>
      <c r="L30" s="50">
        <v>43674</v>
      </c>
      <c r="M30" s="50">
        <v>43765</v>
      </c>
      <c r="N30" s="50"/>
      <c r="O30" s="50"/>
      <c r="P30" s="50"/>
      <c r="Q30" s="50"/>
      <c r="U30" s="52">
        <v>43828</v>
      </c>
      <c r="V30" s="50">
        <v>44103</v>
      </c>
    </row>
    <row r="31" spans="1:22" x14ac:dyDescent="0.25">
      <c r="A31" s="50">
        <v>44201</v>
      </c>
      <c r="B31" s="50">
        <v>44202</v>
      </c>
      <c r="J31" s="50">
        <v>43799</v>
      </c>
      <c r="K31" s="50">
        <v>44104</v>
      </c>
      <c r="L31" s="50">
        <v>43675</v>
      </c>
      <c r="M31" s="50">
        <v>43766</v>
      </c>
      <c r="N31" s="50"/>
      <c r="O31" s="50"/>
      <c r="P31" s="50"/>
      <c r="Q31" s="50"/>
      <c r="U31" s="52">
        <v>43829</v>
      </c>
      <c r="V31" s="50">
        <v>44104</v>
      </c>
    </row>
    <row r="32" spans="1:22" x14ac:dyDescent="0.25">
      <c r="A32" s="50">
        <v>44202</v>
      </c>
      <c r="B32" s="50">
        <v>44203</v>
      </c>
      <c r="J32" s="50">
        <v>43800</v>
      </c>
      <c r="K32" s="50">
        <v>44105</v>
      </c>
      <c r="L32" s="50">
        <v>43676</v>
      </c>
      <c r="M32" s="50">
        <v>43767</v>
      </c>
      <c r="N32" s="50"/>
      <c r="O32" s="50"/>
      <c r="P32" s="50"/>
      <c r="Q32" s="50"/>
      <c r="U32" s="52">
        <v>43830</v>
      </c>
      <c r="V32" s="50">
        <v>44105</v>
      </c>
    </row>
    <row r="33" spans="1:22" x14ac:dyDescent="0.25">
      <c r="A33" s="50">
        <v>44203</v>
      </c>
      <c r="B33" s="50">
        <v>44204</v>
      </c>
      <c r="J33" s="50">
        <v>43801</v>
      </c>
      <c r="K33" s="50">
        <v>44106</v>
      </c>
      <c r="L33" s="50">
        <v>43677</v>
      </c>
      <c r="M33" s="50">
        <v>43768</v>
      </c>
      <c r="N33" s="50"/>
      <c r="O33" s="50"/>
      <c r="P33" s="50"/>
      <c r="Q33" s="50"/>
      <c r="U33" s="52">
        <v>43831</v>
      </c>
      <c r="V33" s="50">
        <v>44106</v>
      </c>
    </row>
    <row r="34" spans="1:22" x14ac:dyDescent="0.25">
      <c r="A34" s="50">
        <v>44204</v>
      </c>
      <c r="B34" s="50">
        <v>44205</v>
      </c>
      <c r="J34" s="50">
        <v>43802</v>
      </c>
      <c r="K34" s="50">
        <v>44107</v>
      </c>
      <c r="L34" s="50">
        <v>43678</v>
      </c>
      <c r="M34" s="50">
        <v>43769</v>
      </c>
      <c r="N34" s="50"/>
      <c r="O34" s="50"/>
      <c r="P34" s="50"/>
      <c r="Q34" s="50"/>
      <c r="U34" s="52">
        <v>43832</v>
      </c>
      <c r="V34" s="50">
        <v>44107</v>
      </c>
    </row>
    <row r="35" spans="1:22" x14ac:dyDescent="0.25">
      <c r="A35" s="50">
        <v>44205</v>
      </c>
      <c r="B35" s="50">
        <v>44206</v>
      </c>
      <c r="J35" s="50">
        <v>43803</v>
      </c>
      <c r="K35" s="50">
        <v>44108</v>
      </c>
      <c r="L35" s="50">
        <v>43679</v>
      </c>
      <c r="M35" s="50">
        <v>43770</v>
      </c>
      <c r="N35" s="50"/>
      <c r="O35" s="50"/>
      <c r="P35" s="50"/>
      <c r="Q35" s="50"/>
      <c r="U35" s="52">
        <v>43833</v>
      </c>
      <c r="V35" s="50">
        <v>44108</v>
      </c>
    </row>
    <row r="36" spans="1:22" x14ac:dyDescent="0.25">
      <c r="A36" s="50">
        <v>44206</v>
      </c>
      <c r="B36" s="50">
        <v>44207</v>
      </c>
      <c r="J36" s="50">
        <v>43804</v>
      </c>
      <c r="K36" s="50">
        <v>44109</v>
      </c>
      <c r="L36" s="50">
        <v>43680</v>
      </c>
      <c r="M36" s="50">
        <v>43771</v>
      </c>
      <c r="N36" s="50"/>
      <c r="O36" s="50"/>
      <c r="P36" s="50"/>
      <c r="Q36" s="50"/>
      <c r="U36" s="52">
        <v>43834</v>
      </c>
      <c r="V36" s="50">
        <v>44109</v>
      </c>
    </row>
    <row r="37" spans="1:22" x14ac:dyDescent="0.25">
      <c r="A37" s="50">
        <v>44207</v>
      </c>
      <c r="B37" s="50">
        <v>44208</v>
      </c>
      <c r="J37" s="50">
        <v>43805</v>
      </c>
      <c r="K37" s="50">
        <v>44110</v>
      </c>
      <c r="L37" s="50">
        <v>43681</v>
      </c>
      <c r="M37" s="50">
        <v>43772</v>
      </c>
      <c r="N37" s="50"/>
      <c r="O37" s="50"/>
      <c r="P37" s="50"/>
      <c r="Q37" s="50"/>
      <c r="U37" s="52">
        <v>43835</v>
      </c>
      <c r="V37" s="50">
        <v>44110</v>
      </c>
    </row>
    <row r="38" spans="1:22" x14ac:dyDescent="0.25">
      <c r="A38" s="50">
        <v>44208</v>
      </c>
      <c r="B38" s="50">
        <v>44209</v>
      </c>
      <c r="J38" s="50">
        <v>43806</v>
      </c>
      <c r="K38" s="50">
        <v>44111</v>
      </c>
      <c r="L38" s="50">
        <v>43682</v>
      </c>
      <c r="M38" s="50">
        <v>43773</v>
      </c>
      <c r="N38" s="50"/>
      <c r="O38" s="50"/>
      <c r="P38" s="50"/>
      <c r="Q38" s="50"/>
      <c r="U38" s="52">
        <v>43836</v>
      </c>
      <c r="V38" s="50">
        <v>44111</v>
      </c>
    </row>
    <row r="39" spans="1:22" x14ac:dyDescent="0.25">
      <c r="A39" s="50">
        <v>44209</v>
      </c>
      <c r="B39" s="50">
        <v>44210</v>
      </c>
      <c r="J39" s="50">
        <v>43807</v>
      </c>
      <c r="K39" s="50">
        <v>44112</v>
      </c>
      <c r="L39" s="50">
        <v>43683</v>
      </c>
      <c r="M39" s="50">
        <v>43774</v>
      </c>
      <c r="N39" s="50"/>
      <c r="O39" s="50"/>
      <c r="P39" s="50"/>
      <c r="Q39" s="50"/>
      <c r="U39" s="52">
        <v>43837</v>
      </c>
      <c r="V39" s="50">
        <v>44112</v>
      </c>
    </row>
    <row r="40" spans="1:22" x14ac:dyDescent="0.25">
      <c r="A40" s="50">
        <v>44210</v>
      </c>
      <c r="B40" s="50">
        <v>44211</v>
      </c>
      <c r="J40" s="50">
        <v>43808</v>
      </c>
      <c r="K40" s="50">
        <v>44113</v>
      </c>
      <c r="L40" s="50">
        <v>43684</v>
      </c>
      <c r="M40" s="50">
        <v>43775</v>
      </c>
      <c r="N40" s="50"/>
      <c r="O40" s="50"/>
      <c r="P40" s="50"/>
      <c r="Q40" s="50"/>
      <c r="U40" s="52">
        <v>43838</v>
      </c>
      <c r="V40" s="50">
        <v>44113</v>
      </c>
    </row>
    <row r="41" spans="1:22" x14ac:dyDescent="0.25">
      <c r="A41" s="50">
        <v>44211</v>
      </c>
      <c r="B41" s="50">
        <v>44212</v>
      </c>
      <c r="J41" s="50">
        <v>43809</v>
      </c>
      <c r="K41" s="50">
        <v>44114</v>
      </c>
      <c r="L41" s="50">
        <v>43685</v>
      </c>
      <c r="M41" s="50">
        <v>43776</v>
      </c>
      <c r="N41" s="50"/>
      <c r="O41" s="50"/>
      <c r="P41" s="50"/>
      <c r="Q41" s="50"/>
      <c r="U41" s="52">
        <v>43839</v>
      </c>
      <c r="V41" s="50">
        <v>44114</v>
      </c>
    </row>
    <row r="42" spans="1:22" x14ac:dyDescent="0.25">
      <c r="A42" s="50">
        <v>44212</v>
      </c>
      <c r="B42" s="50">
        <v>44213</v>
      </c>
      <c r="J42" s="50">
        <v>43810</v>
      </c>
      <c r="K42" s="50">
        <v>44115</v>
      </c>
      <c r="L42" s="50">
        <v>43686</v>
      </c>
      <c r="M42" s="50">
        <v>43777</v>
      </c>
      <c r="N42" s="50"/>
      <c r="O42" s="50"/>
      <c r="P42" s="50"/>
      <c r="Q42" s="50"/>
      <c r="U42" s="52">
        <v>43840</v>
      </c>
      <c r="V42" s="50">
        <v>44115</v>
      </c>
    </row>
    <row r="43" spans="1:22" x14ac:dyDescent="0.25">
      <c r="A43" s="50">
        <v>44213</v>
      </c>
      <c r="B43" s="50">
        <v>44214</v>
      </c>
      <c r="J43" s="50">
        <v>43811</v>
      </c>
      <c r="K43" s="50">
        <v>44116</v>
      </c>
      <c r="L43" s="50">
        <v>43687</v>
      </c>
      <c r="M43" s="50">
        <v>43778</v>
      </c>
      <c r="N43" s="50"/>
      <c r="O43" s="50"/>
      <c r="P43" s="50"/>
      <c r="Q43" s="50"/>
      <c r="U43" s="52">
        <v>43841</v>
      </c>
      <c r="V43" s="50">
        <v>44116</v>
      </c>
    </row>
    <row r="44" spans="1:22" x14ac:dyDescent="0.25">
      <c r="A44" s="50">
        <v>44214</v>
      </c>
      <c r="B44" s="50">
        <v>44215</v>
      </c>
      <c r="J44" s="50">
        <v>43812</v>
      </c>
      <c r="K44" s="50">
        <v>44117</v>
      </c>
      <c r="L44" s="50">
        <v>43688</v>
      </c>
      <c r="M44" s="50">
        <v>43779</v>
      </c>
      <c r="N44" s="50"/>
      <c r="O44" s="50"/>
      <c r="P44" s="50"/>
      <c r="Q44" s="50"/>
      <c r="U44" s="52">
        <v>43842</v>
      </c>
      <c r="V44" s="50">
        <v>44117</v>
      </c>
    </row>
    <row r="45" spans="1:22" x14ac:dyDescent="0.25">
      <c r="A45" s="50">
        <v>44215</v>
      </c>
      <c r="B45" s="50">
        <v>44216</v>
      </c>
      <c r="J45" s="50">
        <v>43813</v>
      </c>
      <c r="K45" s="50">
        <v>44118</v>
      </c>
      <c r="L45" s="50">
        <v>43689</v>
      </c>
      <c r="M45" s="50">
        <v>43780</v>
      </c>
      <c r="N45" s="50"/>
      <c r="O45" s="50"/>
      <c r="P45" s="50"/>
      <c r="Q45" s="50"/>
      <c r="U45" s="52">
        <v>43843</v>
      </c>
      <c r="V45" s="50">
        <v>44118</v>
      </c>
    </row>
    <row r="46" spans="1:22" x14ac:dyDescent="0.25">
      <c r="A46" s="50">
        <v>44216</v>
      </c>
      <c r="B46" s="50">
        <v>44217</v>
      </c>
      <c r="J46" s="50">
        <v>43814</v>
      </c>
      <c r="K46" s="50">
        <v>44119</v>
      </c>
      <c r="L46" s="50">
        <v>43690</v>
      </c>
      <c r="M46" s="50">
        <v>43781</v>
      </c>
      <c r="N46" s="50"/>
      <c r="O46" s="50"/>
      <c r="P46" s="50"/>
      <c r="Q46" s="50"/>
      <c r="U46" s="52">
        <v>43844</v>
      </c>
      <c r="V46" s="50">
        <v>44119</v>
      </c>
    </row>
    <row r="47" spans="1:22" x14ac:dyDescent="0.25">
      <c r="A47" s="50">
        <v>44217</v>
      </c>
      <c r="B47" s="50">
        <v>44218</v>
      </c>
      <c r="J47" s="50">
        <v>43815</v>
      </c>
      <c r="K47" s="50">
        <v>44120</v>
      </c>
      <c r="L47" s="50">
        <v>43691</v>
      </c>
      <c r="M47" s="50">
        <v>43782</v>
      </c>
      <c r="N47" s="50"/>
      <c r="O47" s="50"/>
      <c r="P47" s="50"/>
      <c r="Q47" s="50"/>
      <c r="U47" s="52">
        <v>43845</v>
      </c>
      <c r="V47" s="50">
        <v>44120</v>
      </c>
    </row>
    <row r="48" spans="1:22" x14ac:dyDescent="0.25">
      <c r="A48" s="50">
        <v>44218</v>
      </c>
      <c r="B48" s="50">
        <v>44219</v>
      </c>
      <c r="J48" s="50">
        <v>43816</v>
      </c>
      <c r="K48" s="50">
        <v>44121</v>
      </c>
      <c r="L48" s="50">
        <v>43692</v>
      </c>
      <c r="M48" s="50">
        <v>43783</v>
      </c>
      <c r="N48" s="50"/>
      <c r="O48" s="50"/>
      <c r="P48" s="50"/>
      <c r="Q48" s="50"/>
      <c r="U48" s="52">
        <v>43846</v>
      </c>
      <c r="V48" s="50">
        <v>44121</v>
      </c>
    </row>
    <row r="49" spans="1:22" x14ac:dyDescent="0.25">
      <c r="A49" s="50">
        <v>44219</v>
      </c>
      <c r="B49" s="50">
        <v>44220</v>
      </c>
      <c r="J49" s="50">
        <v>43817</v>
      </c>
      <c r="K49" s="50">
        <v>44122</v>
      </c>
      <c r="L49" s="50">
        <v>43693</v>
      </c>
      <c r="M49" s="50">
        <v>43784</v>
      </c>
      <c r="N49" s="50"/>
      <c r="O49" s="50"/>
      <c r="P49" s="50"/>
      <c r="Q49" s="50"/>
      <c r="U49" s="52">
        <v>43847</v>
      </c>
      <c r="V49" s="50">
        <v>44122</v>
      </c>
    </row>
    <row r="50" spans="1:22" x14ac:dyDescent="0.25">
      <c r="A50" s="50">
        <v>44220</v>
      </c>
      <c r="B50" s="50">
        <v>44221</v>
      </c>
      <c r="J50" s="50">
        <v>43818</v>
      </c>
      <c r="K50" s="50">
        <v>44123</v>
      </c>
      <c r="L50" s="50">
        <v>43694</v>
      </c>
      <c r="M50" s="50">
        <v>43785</v>
      </c>
      <c r="N50" s="50"/>
      <c r="O50" s="50"/>
      <c r="P50" s="50"/>
      <c r="Q50" s="50"/>
      <c r="U50" s="52">
        <v>43848</v>
      </c>
      <c r="V50" s="50">
        <v>44123</v>
      </c>
    </row>
    <row r="51" spans="1:22" x14ac:dyDescent="0.25">
      <c r="A51" s="50">
        <v>44221</v>
      </c>
      <c r="B51" s="50">
        <v>44222</v>
      </c>
      <c r="J51" s="50">
        <v>43819</v>
      </c>
      <c r="K51" s="50">
        <v>44124</v>
      </c>
      <c r="L51" s="50">
        <v>43695</v>
      </c>
      <c r="M51" s="50">
        <v>43786</v>
      </c>
      <c r="N51" s="50"/>
      <c r="O51" s="50"/>
      <c r="P51" s="50"/>
      <c r="Q51" s="50"/>
      <c r="U51" s="52">
        <v>43849</v>
      </c>
      <c r="V51" s="50">
        <v>44124</v>
      </c>
    </row>
    <row r="52" spans="1:22" x14ac:dyDescent="0.25">
      <c r="A52" s="50">
        <v>44222</v>
      </c>
      <c r="B52" s="50">
        <v>44223</v>
      </c>
      <c r="J52" s="50">
        <v>43820</v>
      </c>
      <c r="K52" s="50">
        <v>44125</v>
      </c>
      <c r="L52" s="50">
        <v>43696</v>
      </c>
      <c r="M52" s="50">
        <v>43787</v>
      </c>
      <c r="N52" s="50"/>
      <c r="O52" s="50"/>
      <c r="P52" s="50"/>
      <c r="Q52" s="50"/>
      <c r="U52" s="52">
        <v>43850</v>
      </c>
      <c r="V52" s="50">
        <v>44125</v>
      </c>
    </row>
    <row r="53" spans="1:22" x14ac:dyDescent="0.25">
      <c r="A53" s="50">
        <v>44223</v>
      </c>
      <c r="B53" s="50">
        <v>44224</v>
      </c>
      <c r="J53" s="50">
        <v>43821</v>
      </c>
      <c r="K53" s="50">
        <v>44126</v>
      </c>
      <c r="L53" s="50">
        <v>43697</v>
      </c>
      <c r="M53" s="50">
        <v>43788</v>
      </c>
      <c r="N53" s="50"/>
      <c r="O53" s="50"/>
      <c r="P53" s="50"/>
      <c r="Q53" s="50"/>
      <c r="U53" s="52">
        <v>43851</v>
      </c>
      <c r="V53" s="50">
        <v>44126</v>
      </c>
    </row>
    <row r="54" spans="1:22" x14ac:dyDescent="0.25">
      <c r="A54" s="50">
        <v>44224</v>
      </c>
      <c r="B54" s="50">
        <v>44225</v>
      </c>
      <c r="J54" s="50">
        <v>43822</v>
      </c>
      <c r="K54" s="50">
        <v>44127</v>
      </c>
      <c r="L54" s="50">
        <v>43698</v>
      </c>
      <c r="M54" s="50">
        <v>43789</v>
      </c>
      <c r="N54" s="50"/>
      <c r="O54" s="50"/>
      <c r="P54" s="50"/>
      <c r="Q54" s="50"/>
      <c r="U54" s="52">
        <v>43852</v>
      </c>
      <c r="V54" s="50">
        <v>44127</v>
      </c>
    </row>
    <row r="55" spans="1:22" x14ac:dyDescent="0.25">
      <c r="A55" s="50">
        <v>44225</v>
      </c>
      <c r="B55" s="50">
        <v>44226</v>
      </c>
      <c r="J55" s="50">
        <v>43823</v>
      </c>
      <c r="K55" s="50">
        <v>44128</v>
      </c>
      <c r="L55" s="50">
        <v>43699</v>
      </c>
      <c r="M55" s="50">
        <v>43790</v>
      </c>
      <c r="N55" s="50"/>
      <c r="O55" s="50"/>
      <c r="P55" s="50"/>
      <c r="Q55" s="50"/>
      <c r="U55" s="52">
        <v>43853</v>
      </c>
      <c r="V55" s="50">
        <v>44128</v>
      </c>
    </row>
    <row r="56" spans="1:22" x14ac:dyDescent="0.25">
      <c r="A56" s="50">
        <v>44226</v>
      </c>
      <c r="B56" s="50">
        <v>44227</v>
      </c>
      <c r="J56" s="50">
        <v>43824</v>
      </c>
      <c r="K56" s="50">
        <v>44129</v>
      </c>
      <c r="L56" s="50">
        <v>43700</v>
      </c>
      <c r="M56" s="50">
        <v>43791</v>
      </c>
      <c r="N56" s="50"/>
      <c r="O56" s="50"/>
      <c r="P56" s="50"/>
      <c r="Q56" s="50"/>
      <c r="U56" s="52">
        <v>43854</v>
      </c>
      <c r="V56" s="50">
        <v>44129</v>
      </c>
    </row>
    <row r="57" spans="1:22" x14ac:dyDescent="0.25">
      <c r="A57" s="50">
        <v>44227</v>
      </c>
      <c r="B57" s="50">
        <v>44228</v>
      </c>
      <c r="J57" s="50">
        <v>43825</v>
      </c>
      <c r="K57" s="50">
        <v>44130</v>
      </c>
      <c r="L57" s="50">
        <v>43701</v>
      </c>
      <c r="M57" s="50">
        <v>43792</v>
      </c>
      <c r="N57" s="50"/>
      <c r="O57" s="50"/>
      <c r="P57" s="50"/>
      <c r="Q57" s="50"/>
      <c r="U57" s="52">
        <v>43855</v>
      </c>
      <c r="V57" s="50">
        <v>44130</v>
      </c>
    </row>
    <row r="58" spans="1:22" x14ac:dyDescent="0.25">
      <c r="A58" s="50">
        <v>44228</v>
      </c>
      <c r="B58" s="50">
        <v>44229</v>
      </c>
      <c r="J58" s="50">
        <v>43826</v>
      </c>
      <c r="K58" s="50">
        <v>44131</v>
      </c>
      <c r="L58" s="50">
        <v>43702</v>
      </c>
      <c r="M58" s="50">
        <v>43793</v>
      </c>
      <c r="N58" s="50"/>
      <c r="O58" s="50"/>
      <c r="P58" s="50"/>
      <c r="Q58" s="50"/>
      <c r="U58" s="52">
        <v>43856</v>
      </c>
      <c r="V58" s="50">
        <v>44131</v>
      </c>
    </row>
    <row r="59" spans="1:22" x14ac:dyDescent="0.25">
      <c r="A59" s="50">
        <v>44229</v>
      </c>
      <c r="B59" s="50">
        <v>44230</v>
      </c>
      <c r="J59" s="50">
        <v>43827</v>
      </c>
      <c r="K59" s="50">
        <v>44132</v>
      </c>
      <c r="L59" s="50">
        <v>43703</v>
      </c>
      <c r="M59" s="50">
        <v>43794</v>
      </c>
      <c r="N59" s="50"/>
      <c r="O59" s="50"/>
      <c r="P59" s="50"/>
      <c r="Q59" s="50"/>
      <c r="U59" s="52">
        <v>43857</v>
      </c>
      <c r="V59" s="50">
        <v>44132</v>
      </c>
    </row>
    <row r="60" spans="1:22" x14ac:dyDescent="0.25">
      <c r="A60" s="50">
        <v>44230</v>
      </c>
      <c r="B60" s="50">
        <v>44231</v>
      </c>
      <c r="J60" s="50">
        <v>43828</v>
      </c>
      <c r="K60" s="50">
        <v>44133</v>
      </c>
      <c r="L60" s="50">
        <v>43704</v>
      </c>
      <c r="M60" s="50">
        <v>43795</v>
      </c>
      <c r="N60" s="50"/>
      <c r="O60" s="50"/>
      <c r="P60" s="50"/>
      <c r="Q60" s="50"/>
      <c r="U60" s="52">
        <v>43858</v>
      </c>
      <c r="V60" s="50">
        <v>44133</v>
      </c>
    </row>
    <row r="61" spans="1:22" x14ac:dyDescent="0.25">
      <c r="A61" s="50">
        <v>44231</v>
      </c>
      <c r="B61" s="50">
        <v>44232</v>
      </c>
      <c r="J61" s="50">
        <v>43829</v>
      </c>
      <c r="K61" s="50">
        <v>44134</v>
      </c>
      <c r="L61" s="50">
        <v>43705</v>
      </c>
      <c r="M61" s="50">
        <v>43796</v>
      </c>
      <c r="N61" s="50"/>
      <c r="O61" s="50"/>
      <c r="P61" s="50"/>
      <c r="Q61" s="50"/>
      <c r="U61" s="52">
        <v>43859</v>
      </c>
      <c r="V61" s="50">
        <v>44134</v>
      </c>
    </row>
    <row r="62" spans="1:22" x14ac:dyDescent="0.25">
      <c r="A62" s="50">
        <v>44232</v>
      </c>
      <c r="B62" s="50">
        <v>44233</v>
      </c>
      <c r="J62" s="50">
        <v>43830</v>
      </c>
      <c r="K62" s="50">
        <v>44135</v>
      </c>
      <c r="L62" s="50">
        <v>43706</v>
      </c>
      <c r="M62" s="50">
        <v>43797</v>
      </c>
      <c r="N62" s="50"/>
      <c r="O62" s="50"/>
      <c r="P62" s="50"/>
      <c r="Q62" s="50"/>
      <c r="U62" s="52">
        <v>43860</v>
      </c>
      <c r="V62" s="50">
        <v>44135</v>
      </c>
    </row>
    <row r="63" spans="1:22" x14ac:dyDescent="0.25">
      <c r="A63" s="50">
        <v>44233</v>
      </c>
      <c r="B63" s="50">
        <v>44234</v>
      </c>
      <c r="J63" s="50">
        <v>43831</v>
      </c>
      <c r="K63" s="50">
        <v>44136</v>
      </c>
      <c r="L63" s="50">
        <v>43707</v>
      </c>
      <c r="M63" s="50">
        <v>43798</v>
      </c>
      <c r="N63" s="50"/>
      <c r="O63" s="50"/>
      <c r="P63" s="50"/>
      <c r="Q63" s="50"/>
      <c r="U63" s="52">
        <v>43861</v>
      </c>
      <c r="V63" s="50">
        <v>44136</v>
      </c>
    </row>
    <row r="64" spans="1:22" x14ac:dyDescent="0.25">
      <c r="A64" s="50">
        <v>44234</v>
      </c>
      <c r="B64" s="50">
        <v>44235</v>
      </c>
      <c r="J64" s="50">
        <v>43832</v>
      </c>
      <c r="K64" s="50"/>
      <c r="L64" s="50">
        <v>43708</v>
      </c>
      <c r="M64" s="50">
        <v>43799</v>
      </c>
      <c r="N64" s="50"/>
      <c r="O64" s="50"/>
      <c r="P64" s="50"/>
      <c r="Q64" s="50"/>
      <c r="U64" s="52">
        <v>43862</v>
      </c>
      <c r="V64" s="50">
        <v>44137</v>
      </c>
    </row>
    <row r="65" spans="1:22" x14ac:dyDescent="0.25">
      <c r="A65" s="50">
        <v>44235</v>
      </c>
      <c r="B65" s="50">
        <v>44236</v>
      </c>
      <c r="J65" s="50">
        <v>43833</v>
      </c>
      <c r="K65" s="50"/>
      <c r="L65" s="50">
        <v>43709</v>
      </c>
      <c r="M65" s="50">
        <v>43800</v>
      </c>
      <c r="N65" s="50"/>
      <c r="O65" s="50"/>
      <c r="P65" s="50"/>
      <c r="Q65" s="50"/>
      <c r="U65" s="52">
        <v>43863</v>
      </c>
      <c r="V65" s="50">
        <v>44138</v>
      </c>
    </row>
    <row r="66" spans="1:22" x14ac:dyDescent="0.25">
      <c r="A66" s="50">
        <v>44236</v>
      </c>
      <c r="B66" s="50">
        <v>44237</v>
      </c>
      <c r="J66" s="50">
        <v>43834</v>
      </c>
      <c r="K66" s="50"/>
      <c r="L66" s="50">
        <v>43710</v>
      </c>
      <c r="M66" s="50">
        <v>43801</v>
      </c>
      <c r="N66" s="50"/>
      <c r="O66" s="50"/>
      <c r="P66" s="50"/>
      <c r="Q66" s="50"/>
      <c r="U66" s="52">
        <v>43864</v>
      </c>
      <c r="V66" s="50">
        <v>44139</v>
      </c>
    </row>
    <row r="67" spans="1:22" x14ac:dyDescent="0.25">
      <c r="A67" s="50">
        <v>44237</v>
      </c>
      <c r="B67" s="50">
        <v>44238</v>
      </c>
      <c r="J67" s="50">
        <v>43835</v>
      </c>
      <c r="K67" s="50"/>
      <c r="L67" s="50">
        <v>43711</v>
      </c>
      <c r="M67" s="50">
        <v>43802</v>
      </c>
      <c r="N67" s="50"/>
      <c r="O67" s="50"/>
      <c r="P67" s="50"/>
      <c r="Q67" s="50"/>
      <c r="U67" s="52">
        <v>43865</v>
      </c>
      <c r="V67" s="50">
        <v>44140</v>
      </c>
    </row>
    <row r="68" spans="1:22" x14ac:dyDescent="0.25">
      <c r="A68" s="50">
        <v>44238</v>
      </c>
      <c r="B68" s="50">
        <v>44239</v>
      </c>
      <c r="J68" s="50">
        <v>43836</v>
      </c>
      <c r="K68" s="50"/>
      <c r="L68" s="50">
        <v>43712</v>
      </c>
      <c r="M68" s="50">
        <v>43803</v>
      </c>
      <c r="N68" s="50"/>
      <c r="O68" s="50"/>
      <c r="P68" s="50"/>
      <c r="Q68" s="50"/>
      <c r="U68" s="52">
        <v>43866</v>
      </c>
      <c r="V68" s="50">
        <v>44141</v>
      </c>
    </row>
    <row r="69" spans="1:22" x14ac:dyDescent="0.25">
      <c r="A69" s="50">
        <v>44239</v>
      </c>
      <c r="B69" s="50">
        <v>44240</v>
      </c>
      <c r="J69" s="50">
        <v>43837</v>
      </c>
      <c r="K69" s="50"/>
      <c r="L69" s="50">
        <v>43713</v>
      </c>
      <c r="M69" s="50">
        <v>43804</v>
      </c>
      <c r="N69" s="50"/>
      <c r="O69" s="50"/>
      <c r="P69" s="50"/>
      <c r="Q69" s="50"/>
      <c r="U69" s="52">
        <v>43867</v>
      </c>
      <c r="V69" s="50">
        <v>44142</v>
      </c>
    </row>
    <row r="70" spans="1:22" x14ac:dyDescent="0.25">
      <c r="A70" s="50">
        <v>44240</v>
      </c>
      <c r="B70" s="50">
        <v>44241</v>
      </c>
      <c r="J70" s="50">
        <v>43838</v>
      </c>
      <c r="K70" s="50"/>
      <c r="L70" s="50">
        <v>43714</v>
      </c>
      <c r="M70" s="50">
        <v>43805</v>
      </c>
      <c r="N70" s="50"/>
      <c r="O70" s="50"/>
      <c r="P70" s="50"/>
      <c r="Q70" s="50"/>
      <c r="U70" s="52">
        <v>43868</v>
      </c>
      <c r="V70" s="50">
        <v>44143</v>
      </c>
    </row>
    <row r="71" spans="1:22" x14ac:dyDescent="0.25">
      <c r="A71" s="50">
        <v>44241</v>
      </c>
      <c r="B71" s="50">
        <v>44242</v>
      </c>
      <c r="J71" s="50">
        <v>43839</v>
      </c>
      <c r="K71" s="50"/>
      <c r="L71" s="50">
        <v>43715</v>
      </c>
      <c r="M71" s="50">
        <v>43806</v>
      </c>
      <c r="N71" s="50"/>
      <c r="O71" s="50"/>
      <c r="P71" s="50"/>
      <c r="Q71" s="50"/>
      <c r="U71" s="52">
        <v>43869</v>
      </c>
      <c r="V71" s="50">
        <v>44144</v>
      </c>
    </row>
    <row r="72" spans="1:22" x14ac:dyDescent="0.25">
      <c r="A72" s="50">
        <v>44242</v>
      </c>
      <c r="B72" s="50">
        <v>44243</v>
      </c>
      <c r="J72" s="50">
        <v>43840</v>
      </c>
      <c r="K72" s="50"/>
      <c r="L72" s="50">
        <v>43716</v>
      </c>
      <c r="M72" s="50">
        <v>43807</v>
      </c>
      <c r="N72" s="50"/>
      <c r="O72" s="50"/>
      <c r="P72" s="50"/>
      <c r="Q72" s="50"/>
      <c r="U72" s="52">
        <v>43870</v>
      </c>
      <c r="V72" s="50">
        <v>44145</v>
      </c>
    </row>
    <row r="73" spans="1:22" x14ac:dyDescent="0.25">
      <c r="A73" s="50">
        <v>44243</v>
      </c>
      <c r="B73" s="50">
        <v>44244</v>
      </c>
      <c r="J73" s="50">
        <v>43841</v>
      </c>
      <c r="K73" s="50"/>
      <c r="L73" s="50">
        <v>43717</v>
      </c>
      <c r="M73" s="50">
        <v>43808</v>
      </c>
      <c r="N73" s="50"/>
      <c r="O73" s="50"/>
      <c r="P73" s="50"/>
      <c r="Q73" s="50"/>
      <c r="U73" s="52">
        <v>43871</v>
      </c>
      <c r="V73" s="50">
        <v>44146</v>
      </c>
    </row>
    <row r="74" spans="1:22" x14ac:dyDescent="0.25">
      <c r="A74" s="50">
        <v>44244</v>
      </c>
      <c r="B74" s="50">
        <v>44245</v>
      </c>
      <c r="J74" s="50">
        <v>43842</v>
      </c>
      <c r="K74" s="50"/>
      <c r="L74" s="50">
        <v>43718</v>
      </c>
      <c r="M74" s="50">
        <v>43809</v>
      </c>
      <c r="N74" s="50"/>
      <c r="O74" s="50"/>
      <c r="P74" s="50"/>
      <c r="Q74" s="50"/>
      <c r="U74" s="52">
        <v>43872</v>
      </c>
      <c r="V74" s="50">
        <v>44147</v>
      </c>
    </row>
    <row r="75" spans="1:22" x14ac:dyDescent="0.25">
      <c r="A75" s="50">
        <v>44245</v>
      </c>
      <c r="B75" s="50">
        <v>44246</v>
      </c>
      <c r="J75" s="50">
        <v>43843</v>
      </c>
      <c r="K75" s="50"/>
      <c r="L75" s="50">
        <v>43719</v>
      </c>
      <c r="M75" s="50">
        <v>43810</v>
      </c>
      <c r="N75" s="50"/>
      <c r="O75" s="50"/>
      <c r="P75" s="50"/>
      <c r="Q75" s="50"/>
      <c r="U75" s="52">
        <v>43873</v>
      </c>
      <c r="V75" s="50">
        <v>44148</v>
      </c>
    </row>
    <row r="76" spans="1:22" x14ac:dyDescent="0.25">
      <c r="A76" s="50">
        <v>44246</v>
      </c>
      <c r="B76" s="50">
        <v>44247</v>
      </c>
      <c r="J76" s="50">
        <v>43844</v>
      </c>
      <c r="K76" s="50"/>
      <c r="L76" s="50">
        <v>43720</v>
      </c>
      <c r="M76" s="50">
        <v>43811</v>
      </c>
      <c r="N76" s="50"/>
      <c r="O76" s="50"/>
      <c r="P76" s="50"/>
      <c r="Q76" s="50"/>
      <c r="U76" s="52">
        <v>43874</v>
      </c>
      <c r="V76" s="50">
        <v>44149</v>
      </c>
    </row>
    <row r="77" spans="1:22" x14ac:dyDescent="0.25">
      <c r="A77" s="50">
        <v>44247</v>
      </c>
      <c r="B77" s="50">
        <v>44248</v>
      </c>
      <c r="J77" s="50">
        <v>43845</v>
      </c>
      <c r="K77" s="50"/>
      <c r="L77" s="50">
        <v>43721</v>
      </c>
      <c r="M77" s="50">
        <v>43812</v>
      </c>
      <c r="N77" s="50"/>
      <c r="O77" s="50"/>
      <c r="P77" s="50"/>
      <c r="Q77" s="50"/>
      <c r="U77" s="52">
        <v>43875</v>
      </c>
      <c r="V77" s="50">
        <v>44150</v>
      </c>
    </row>
    <row r="78" spans="1:22" x14ac:dyDescent="0.25">
      <c r="A78" s="50">
        <v>44248</v>
      </c>
      <c r="B78" s="50">
        <v>44249</v>
      </c>
      <c r="J78" s="50">
        <v>43846</v>
      </c>
      <c r="K78" s="50"/>
      <c r="L78" s="50">
        <v>43722</v>
      </c>
      <c r="M78" s="50">
        <v>43813</v>
      </c>
      <c r="N78" s="50"/>
      <c r="O78" s="50"/>
      <c r="P78" s="50"/>
      <c r="Q78" s="50"/>
      <c r="U78" s="52">
        <v>43876</v>
      </c>
      <c r="V78" s="50">
        <v>44151</v>
      </c>
    </row>
    <row r="79" spans="1:22" x14ac:dyDescent="0.25">
      <c r="A79" s="50">
        <v>44249</v>
      </c>
      <c r="B79" s="50">
        <v>44250</v>
      </c>
      <c r="J79" s="50">
        <v>43847</v>
      </c>
      <c r="K79" s="50"/>
      <c r="L79" s="50">
        <v>43723</v>
      </c>
      <c r="M79" s="50">
        <v>43814</v>
      </c>
      <c r="N79" s="50"/>
      <c r="O79" s="50"/>
      <c r="P79" s="50"/>
      <c r="Q79" s="50"/>
      <c r="U79" s="52">
        <v>43877</v>
      </c>
      <c r="V79" s="50">
        <v>44152</v>
      </c>
    </row>
    <row r="80" spans="1:22" x14ac:dyDescent="0.25">
      <c r="A80" s="50">
        <v>44250</v>
      </c>
      <c r="B80" s="50">
        <v>44251</v>
      </c>
      <c r="J80" s="50">
        <v>43848</v>
      </c>
      <c r="K80" s="50"/>
      <c r="L80" s="50">
        <v>43724</v>
      </c>
      <c r="M80" s="50">
        <v>43815</v>
      </c>
      <c r="N80" s="50"/>
      <c r="O80" s="50"/>
      <c r="P80" s="50"/>
      <c r="Q80" s="50"/>
      <c r="U80" s="52">
        <v>43878</v>
      </c>
      <c r="V80" s="50">
        <v>44153</v>
      </c>
    </row>
    <row r="81" spans="1:22" x14ac:dyDescent="0.25">
      <c r="A81" s="50">
        <v>44251</v>
      </c>
      <c r="B81" s="50">
        <v>44252</v>
      </c>
      <c r="J81" s="50">
        <v>43849</v>
      </c>
      <c r="K81" s="50"/>
      <c r="L81" s="50">
        <v>43725</v>
      </c>
      <c r="M81" s="50">
        <v>43816</v>
      </c>
      <c r="N81" s="50"/>
      <c r="O81" s="50"/>
      <c r="P81" s="50"/>
      <c r="Q81" s="50"/>
      <c r="U81" s="52">
        <v>43879</v>
      </c>
      <c r="V81" s="50">
        <v>44154</v>
      </c>
    </row>
    <row r="82" spans="1:22" x14ac:dyDescent="0.25">
      <c r="A82" s="50">
        <v>44252</v>
      </c>
      <c r="B82" s="50">
        <v>44253</v>
      </c>
      <c r="J82" s="50">
        <v>43850</v>
      </c>
      <c r="K82" s="50"/>
      <c r="L82" s="50">
        <v>43726</v>
      </c>
      <c r="M82" s="50">
        <v>43817</v>
      </c>
      <c r="N82" s="50"/>
      <c r="O82" s="50"/>
      <c r="P82" s="50"/>
      <c r="Q82" s="50"/>
      <c r="U82" s="52">
        <v>43880</v>
      </c>
      <c r="V82" s="50">
        <v>44155</v>
      </c>
    </row>
    <row r="83" spans="1:22" x14ac:dyDescent="0.25">
      <c r="A83" s="50">
        <v>44253</v>
      </c>
      <c r="B83" s="50">
        <v>44254</v>
      </c>
      <c r="J83" s="50">
        <v>43851</v>
      </c>
      <c r="K83" s="50"/>
      <c r="L83" s="50">
        <v>43727</v>
      </c>
      <c r="M83" s="50">
        <v>43818</v>
      </c>
      <c r="N83" s="50"/>
      <c r="O83" s="50"/>
      <c r="P83" s="50"/>
      <c r="Q83" s="50"/>
      <c r="U83" s="52">
        <v>43881</v>
      </c>
      <c r="V83" s="50">
        <v>44156</v>
      </c>
    </row>
    <row r="84" spans="1:22" x14ac:dyDescent="0.25">
      <c r="A84" s="50">
        <v>44254</v>
      </c>
      <c r="B84" s="50">
        <v>44255</v>
      </c>
      <c r="J84" s="50">
        <v>43852</v>
      </c>
      <c r="K84" s="50"/>
      <c r="L84" s="50">
        <v>43728</v>
      </c>
      <c r="M84" s="50">
        <v>43819</v>
      </c>
      <c r="N84" s="50"/>
      <c r="O84" s="50"/>
      <c r="P84" s="50"/>
      <c r="Q84" s="50"/>
      <c r="U84" s="52">
        <v>43882</v>
      </c>
      <c r="V84" s="50">
        <v>44157</v>
      </c>
    </row>
    <row r="85" spans="1:22" x14ac:dyDescent="0.25">
      <c r="A85" s="50">
        <v>44255</v>
      </c>
      <c r="B85" s="50"/>
      <c r="J85" s="50">
        <v>43853</v>
      </c>
      <c r="L85" s="50">
        <v>43729</v>
      </c>
      <c r="M85" s="50">
        <v>43820</v>
      </c>
      <c r="N85" s="50"/>
      <c r="O85" s="50"/>
      <c r="P85" s="50"/>
      <c r="Q85" s="50"/>
      <c r="U85" s="52">
        <v>43883</v>
      </c>
      <c r="V85" s="50">
        <v>44158</v>
      </c>
    </row>
    <row r="86" spans="1:22" x14ac:dyDescent="0.25">
      <c r="A86" s="50"/>
      <c r="B86" s="50"/>
      <c r="J86" s="50">
        <v>43854</v>
      </c>
      <c r="L86" s="50">
        <v>43730</v>
      </c>
      <c r="M86" s="50">
        <v>43821</v>
      </c>
      <c r="N86" s="50"/>
      <c r="O86" s="50"/>
      <c r="P86" s="50"/>
      <c r="Q86" s="50"/>
      <c r="U86" s="52">
        <v>43884</v>
      </c>
      <c r="V86" s="50">
        <v>44159</v>
      </c>
    </row>
    <row r="87" spans="1:22" x14ac:dyDescent="0.25">
      <c r="A87" s="50"/>
      <c r="B87" s="50"/>
      <c r="J87" s="50">
        <v>43855</v>
      </c>
      <c r="L87" s="50">
        <v>43731</v>
      </c>
      <c r="M87" s="50">
        <v>43822</v>
      </c>
      <c r="N87" s="50"/>
      <c r="O87" s="50"/>
      <c r="P87" s="50"/>
      <c r="Q87" s="50"/>
      <c r="U87" s="52">
        <v>43885</v>
      </c>
      <c r="V87" s="50">
        <v>44160</v>
      </c>
    </row>
    <row r="88" spans="1:22" x14ac:dyDescent="0.25">
      <c r="A88" s="50"/>
      <c r="B88" s="50"/>
      <c r="J88" s="50">
        <v>43856</v>
      </c>
      <c r="L88" s="50">
        <v>43732</v>
      </c>
      <c r="M88" s="50">
        <v>43823</v>
      </c>
      <c r="N88" s="50"/>
      <c r="O88" s="50"/>
      <c r="P88" s="50"/>
      <c r="Q88" s="50"/>
      <c r="U88" s="52">
        <v>43886</v>
      </c>
      <c r="V88" s="50">
        <v>44161</v>
      </c>
    </row>
    <row r="89" spans="1:22" x14ac:dyDescent="0.25">
      <c r="A89" s="50"/>
      <c r="B89" s="50"/>
      <c r="J89" s="50">
        <v>43857</v>
      </c>
      <c r="L89" s="50">
        <v>43733</v>
      </c>
      <c r="M89" s="50">
        <v>43824</v>
      </c>
      <c r="N89" s="50"/>
      <c r="O89" s="50"/>
      <c r="P89" s="50"/>
      <c r="Q89" s="50"/>
      <c r="U89" s="52">
        <v>43887</v>
      </c>
      <c r="V89" s="50">
        <v>44162</v>
      </c>
    </row>
    <row r="90" spans="1:22" x14ac:dyDescent="0.25">
      <c r="A90" s="50"/>
      <c r="B90" s="50"/>
      <c r="J90" s="50">
        <v>43858</v>
      </c>
      <c r="L90" s="50">
        <v>43734</v>
      </c>
      <c r="M90" s="50">
        <v>43825</v>
      </c>
      <c r="N90" s="50"/>
      <c r="O90" s="50"/>
      <c r="P90" s="50"/>
      <c r="Q90" s="50"/>
      <c r="U90" s="52">
        <v>43888</v>
      </c>
      <c r="V90" s="50">
        <v>44163</v>
      </c>
    </row>
    <row r="91" spans="1:22" x14ac:dyDescent="0.25">
      <c r="A91" s="50"/>
      <c r="B91" s="50"/>
      <c r="J91" s="50">
        <v>43859</v>
      </c>
      <c r="L91" s="50">
        <v>43735</v>
      </c>
      <c r="M91" s="50">
        <v>43826</v>
      </c>
      <c r="N91" s="50"/>
      <c r="O91" s="50"/>
      <c r="P91" s="50"/>
      <c r="Q91" s="50"/>
      <c r="U91" s="52">
        <v>43889</v>
      </c>
      <c r="V91" s="50">
        <v>44164</v>
      </c>
    </row>
    <row r="92" spans="1:22" x14ac:dyDescent="0.25">
      <c r="A92" s="50"/>
      <c r="B92" s="50"/>
      <c r="J92" s="50">
        <v>43860</v>
      </c>
      <c r="L92" s="50">
        <v>43736</v>
      </c>
      <c r="M92" s="50">
        <v>43827</v>
      </c>
      <c r="N92" s="50"/>
      <c r="O92" s="50"/>
      <c r="P92" s="50"/>
      <c r="Q92" s="50"/>
      <c r="U92" s="52">
        <v>43890</v>
      </c>
    </row>
    <row r="93" spans="1:22" x14ac:dyDescent="0.25">
      <c r="A93" s="50"/>
      <c r="B93" s="50"/>
      <c r="J93" s="50">
        <v>43861</v>
      </c>
      <c r="L93" s="50">
        <v>43737</v>
      </c>
      <c r="M93" s="50">
        <v>43828</v>
      </c>
      <c r="N93" s="50"/>
      <c r="O93" s="50"/>
      <c r="P93" s="50"/>
      <c r="Q93" s="50"/>
      <c r="U93" s="52">
        <v>43891</v>
      </c>
    </row>
    <row r="94" spans="1:22" x14ac:dyDescent="0.25">
      <c r="A94" s="50"/>
      <c r="B94" s="50"/>
      <c r="J94" s="50">
        <v>43862</v>
      </c>
      <c r="L94" s="50">
        <v>43738</v>
      </c>
      <c r="M94" s="50">
        <v>43829</v>
      </c>
      <c r="N94" s="50"/>
      <c r="O94" s="50"/>
      <c r="P94" s="50"/>
      <c r="Q94" s="50"/>
      <c r="U94" s="52">
        <v>43892</v>
      </c>
    </row>
    <row r="95" spans="1:22" x14ac:dyDescent="0.25">
      <c r="A95" s="50"/>
      <c r="B95" s="50"/>
      <c r="J95" s="50">
        <v>43863</v>
      </c>
      <c r="L95" s="50">
        <v>43739</v>
      </c>
      <c r="M95" s="50">
        <v>43830</v>
      </c>
      <c r="N95" s="50"/>
      <c r="O95" s="50"/>
      <c r="P95" s="50"/>
      <c r="Q95" s="50"/>
      <c r="U95" s="52">
        <v>43893</v>
      </c>
    </row>
    <row r="96" spans="1:22" x14ac:dyDescent="0.25">
      <c r="A96" s="50"/>
      <c r="B96" s="50"/>
      <c r="J96" s="50">
        <v>43864</v>
      </c>
      <c r="L96" s="50">
        <v>43740</v>
      </c>
      <c r="M96" s="50">
        <v>43831</v>
      </c>
      <c r="N96" s="50"/>
      <c r="O96" s="50"/>
      <c r="P96" s="50"/>
      <c r="Q96" s="50"/>
      <c r="U96" s="52">
        <v>43894</v>
      </c>
    </row>
    <row r="97" spans="1:21" x14ac:dyDescent="0.25">
      <c r="A97" s="50"/>
      <c r="B97" s="50"/>
      <c r="J97" s="50">
        <v>43865</v>
      </c>
      <c r="L97" s="50">
        <v>43741</v>
      </c>
      <c r="M97" s="50">
        <v>43832</v>
      </c>
      <c r="N97" s="50"/>
      <c r="O97" s="50"/>
      <c r="P97" s="50"/>
      <c r="Q97" s="50"/>
      <c r="U97" s="52">
        <v>43895</v>
      </c>
    </row>
    <row r="98" spans="1:21" x14ac:dyDescent="0.25">
      <c r="A98" s="50"/>
      <c r="B98" s="50"/>
      <c r="J98" s="50">
        <v>43866</v>
      </c>
      <c r="L98" s="50">
        <v>43742</v>
      </c>
      <c r="M98" s="50">
        <v>43833</v>
      </c>
      <c r="N98" s="50"/>
      <c r="O98" s="50"/>
      <c r="P98" s="50"/>
      <c r="Q98" s="50"/>
      <c r="U98" s="52">
        <v>43896</v>
      </c>
    </row>
    <row r="99" spans="1:21" x14ac:dyDescent="0.25">
      <c r="A99" s="50"/>
      <c r="B99" s="50"/>
      <c r="J99" s="50">
        <v>43867</v>
      </c>
      <c r="L99" s="50">
        <v>43743</v>
      </c>
      <c r="M99" s="50">
        <v>43834</v>
      </c>
      <c r="N99" s="50"/>
      <c r="O99" s="50"/>
      <c r="P99" s="50"/>
      <c r="Q99" s="50"/>
      <c r="U99" s="52">
        <v>43897</v>
      </c>
    </row>
    <row r="100" spans="1:21" x14ac:dyDescent="0.25">
      <c r="A100" s="50"/>
      <c r="B100" s="50"/>
      <c r="J100" s="50">
        <v>43868</v>
      </c>
      <c r="L100" s="50">
        <v>43744</v>
      </c>
      <c r="M100" s="50">
        <v>43835</v>
      </c>
      <c r="N100" s="50"/>
      <c r="O100" s="50"/>
      <c r="P100" s="50"/>
      <c r="Q100" s="50"/>
      <c r="U100" s="52">
        <v>43898</v>
      </c>
    </row>
    <row r="101" spans="1:21" x14ac:dyDescent="0.25">
      <c r="A101" s="50"/>
      <c r="B101" s="50"/>
      <c r="J101" s="50">
        <v>43869</v>
      </c>
      <c r="L101" s="50">
        <v>43745</v>
      </c>
      <c r="M101" s="50">
        <v>43836</v>
      </c>
      <c r="N101" s="50"/>
      <c r="O101" s="50"/>
      <c r="P101" s="50"/>
      <c r="Q101" s="50"/>
    </row>
    <row r="102" spans="1:21" x14ac:dyDescent="0.25">
      <c r="A102" s="50"/>
      <c r="B102" s="50"/>
      <c r="J102" s="50">
        <v>43870</v>
      </c>
      <c r="L102" s="50">
        <v>43746</v>
      </c>
      <c r="M102" s="50">
        <v>43837</v>
      </c>
      <c r="N102" s="50"/>
      <c r="O102" s="50"/>
      <c r="P102" s="50"/>
      <c r="Q102" s="50"/>
    </row>
    <row r="103" spans="1:21" x14ac:dyDescent="0.25">
      <c r="A103" s="50"/>
      <c r="B103" s="50"/>
      <c r="J103" s="50">
        <v>43871</v>
      </c>
      <c r="L103" s="50">
        <v>43747</v>
      </c>
      <c r="M103" s="50">
        <v>43838</v>
      </c>
      <c r="N103" s="50"/>
      <c r="O103" s="50"/>
      <c r="P103" s="50"/>
      <c r="Q103" s="50"/>
    </row>
    <row r="104" spans="1:21" x14ac:dyDescent="0.25">
      <c r="A104" s="50"/>
      <c r="B104" s="50"/>
      <c r="J104" s="50">
        <v>43872</v>
      </c>
      <c r="L104" s="50">
        <v>43748</v>
      </c>
      <c r="M104" s="50">
        <v>43839</v>
      </c>
      <c r="N104" s="50"/>
      <c r="O104" s="50"/>
      <c r="P104" s="50"/>
      <c r="Q104" s="50"/>
    </row>
    <row r="105" spans="1:21" x14ac:dyDescent="0.25">
      <c r="A105" s="50"/>
      <c r="B105" s="50"/>
      <c r="J105" s="50">
        <v>43873</v>
      </c>
      <c r="L105" s="50">
        <v>43749</v>
      </c>
      <c r="M105" s="50">
        <v>43840</v>
      </c>
      <c r="N105" s="50"/>
      <c r="O105" s="50"/>
      <c r="P105" s="50"/>
      <c r="Q105" s="50"/>
    </row>
    <row r="106" spans="1:21" x14ac:dyDescent="0.25">
      <c r="A106" s="50"/>
      <c r="B106" s="50"/>
      <c r="J106" s="50">
        <v>43874</v>
      </c>
      <c r="L106" s="50">
        <v>43750</v>
      </c>
      <c r="M106" s="50">
        <v>43841</v>
      </c>
      <c r="N106" s="50"/>
      <c r="O106" s="50"/>
      <c r="P106" s="50"/>
      <c r="Q106" s="50"/>
    </row>
    <row r="107" spans="1:21" x14ac:dyDescent="0.25">
      <c r="A107" s="50"/>
      <c r="B107" s="50"/>
      <c r="J107" s="50">
        <v>43875</v>
      </c>
      <c r="L107" s="50">
        <v>43751</v>
      </c>
      <c r="M107" s="50">
        <v>43842</v>
      </c>
      <c r="N107" s="50"/>
      <c r="O107" s="50"/>
      <c r="P107" s="50"/>
      <c r="Q107" s="50"/>
    </row>
    <row r="108" spans="1:21" x14ac:dyDescent="0.25">
      <c r="A108" s="50"/>
      <c r="B108" s="50"/>
      <c r="J108" s="50">
        <v>43876</v>
      </c>
      <c r="L108" s="50">
        <v>43752</v>
      </c>
      <c r="M108" s="50">
        <v>43843</v>
      </c>
      <c r="N108" s="50"/>
      <c r="O108" s="50"/>
      <c r="P108" s="50"/>
      <c r="Q108" s="50"/>
    </row>
    <row r="109" spans="1:21" x14ac:dyDescent="0.25">
      <c r="A109" s="50"/>
      <c r="B109" s="50"/>
      <c r="J109" s="50">
        <v>43877</v>
      </c>
      <c r="L109" s="50">
        <v>43753</v>
      </c>
      <c r="M109" s="50">
        <v>43844</v>
      </c>
      <c r="N109" s="50"/>
      <c r="O109" s="50"/>
      <c r="P109" s="50"/>
      <c r="Q109" s="50"/>
    </row>
    <row r="110" spans="1:21" x14ac:dyDescent="0.25">
      <c r="A110" s="50"/>
      <c r="B110" s="50"/>
      <c r="J110" s="50">
        <v>43878</v>
      </c>
      <c r="L110" s="50">
        <v>43754</v>
      </c>
      <c r="M110" s="50">
        <v>43845</v>
      </c>
      <c r="N110" s="50"/>
      <c r="O110" s="50"/>
      <c r="P110" s="50"/>
      <c r="Q110" s="50"/>
    </row>
    <row r="111" spans="1:21" x14ac:dyDescent="0.25">
      <c r="A111" s="50"/>
      <c r="B111" s="50"/>
      <c r="J111" s="50">
        <v>43879</v>
      </c>
      <c r="L111" s="50">
        <v>43755</v>
      </c>
      <c r="M111" s="50">
        <v>43846</v>
      </c>
      <c r="N111" s="50"/>
      <c r="O111" s="50"/>
      <c r="P111" s="50"/>
      <c r="Q111" s="50"/>
    </row>
    <row r="112" spans="1:21" x14ac:dyDescent="0.25">
      <c r="A112" s="50"/>
      <c r="B112" s="50"/>
      <c r="J112" s="50">
        <v>43880</v>
      </c>
      <c r="L112" s="50">
        <v>43756</v>
      </c>
      <c r="M112" s="50">
        <v>43847</v>
      </c>
      <c r="N112" s="50"/>
      <c r="O112" s="50"/>
      <c r="P112" s="50"/>
      <c r="Q112" s="50"/>
    </row>
    <row r="113" spans="1:17" x14ac:dyDescent="0.25">
      <c r="A113" s="50"/>
      <c r="B113" s="50"/>
      <c r="J113" s="50">
        <v>43881</v>
      </c>
      <c r="L113" s="50">
        <v>43757</v>
      </c>
      <c r="M113" s="50">
        <v>43848</v>
      </c>
      <c r="N113" s="50"/>
      <c r="O113" s="50"/>
      <c r="P113" s="50"/>
      <c r="Q113" s="50"/>
    </row>
    <row r="114" spans="1:17" x14ac:dyDescent="0.25">
      <c r="A114" s="50"/>
      <c r="B114" s="50"/>
      <c r="J114" s="50">
        <v>43882</v>
      </c>
      <c r="L114" s="50">
        <v>43758</v>
      </c>
      <c r="M114" s="50">
        <v>43849</v>
      </c>
      <c r="N114" s="50"/>
      <c r="O114" s="50"/>
      <c r="P114" s="50"/>
      <c r="Q114" s="50"/>
    </row>
    <row r="115" spans="1:17" x14ac:dyDescent="0.25">
      <c r="A115" s="50"/>
      <c r="B115" s="50"/>
      <c r="J115" s="50">
        <v>43883</v>
      </c>
      <c r="L115" s="50">
        <v>43759</v>
      </c>
      <c r="M115" s="50">
        <v>43850</v>
      </c>
      <c r="N115" s="50"/>
      <c r="O115" s="50"/>
      <c r="P115" s="50"/>
      <c r="Q115" s="50"/>
    </row>
    <row r="116" spans="1:17" x14ac:dyDescent="0.25">
      <c r="A116" s="50"/>
      <c r="B116" s="50"/>
      <c r="J116" s="50">
        <v>43884</v>
      </c>
      <c r="L116" s="50">
        <v>43760</v>
      </c>
      <c r="M116" s="50">
        <v>43851</v>
      </c>
      <c r="N116" s="50"/>
      <c r="O116" s="50"/>
      <c r="P116" s="50"/>
      <c r="Q116" s="50"/>
    </row>
    <row r="117" spans="1:17" x14ac:dyDescent="0.25">
      <c r="A117" s="50"/>
      <c r="B117" s="50"/>
      <c r="J117" s="50">
        <v>43885</v>
      </c>
      <c r="L117" s="50">
        <v>43761</v>
      </c>
      <c r="M117" s="50">
        <v>43852</v>
      </c>
      <c r="N117" s="50"/>
      <c r="O117" s="50"/>
      <c r="P117" s="50"/>
      <c r="Q117" s="50"/>
    </row>
    <row r="118" spans="1:17" x14ac:dyDescent="0.25">
      <c r="A118" s="50"/>
      <c r="B118" s="50"/>
      <c r="J118" s="50">
        <v>43886</v>
      </c>
      <c r="L118" s="50">
        <v>43762</v>
      </c>
      <c r="M118" s="50">
        <v>43853</v>
      </c>
      <c r="N118" s="50"/>
      <c r="O118" s="50"/>
      <c r="P118" s="50"/>
      <c r="Q118" s="50"/>
    </row>
    <row r="119" spans="1:17" x14ac:dyDescent="0.25">
      <c r="A119" s="50"/>
      <c r="B119" s="50"/>
      <c r="J119" s="50">
        <v>43887</v>
      </c>
      <c r="L119" s="50">
        <v>43763</v>
      </c>
      <c r="M119" s="50">
        <v>43854</v>
      </c>
      <c r="N119" s="50"/>
      <c r="O119" s="50"/>
      <c r="P119" s="50"/>
      <c r="Q119" s="50"/>
    </row>
    <row r="120" spans="1:17" x14ac:dyDescent="0.25">
      <c r="A120" s="50"/>
      <c r="B120" s="50"/>
      <c r="J120" s="50">
        <v>43888</v>
      </c>
      <c r="L120" s="50">
        <v>43764</v>
      </c>
      <c r="M120" s="50">
        <v>43855</v>
      </c>
      <c r="N120" s="50"/>
      <c r="O120" s="50"/>
      <c r="P120" s="50"/>
      <c r="Q120" s="50"/>
    </row>
    <row r="121" spans="1:17" x14ac:dyDescent="0.25">
      <c r="A121" s="50"/>
      <c r="B121" s="50"/>
      <c r="J121" s="50">
        <v>43889</v>
      </c>
      <c r="L121" s="50">
        <v>43765</v>
      </c>
      <c r="M121" s="50">
        <v>43856</v>
      </c>
      <c r="N121" s="50"/>
      <c r="O121" s="50"/>
      <c r="P121" s="50"/>
      <c r="Q121" s="50"/>
    </row>
    <row r="122" spans="1:17" x14ac:dyDescent="0.25">
      <c r="A122" s="50"/>
      <c r="B122" s="50"/>
      <c r="J122" s="50">
        <v>43890</v>
      </c>
      <c r="L122" s="50">
        <v>43766</v>
      </c>
      <c r="M122" s="50">
        <v>43857</v>
      </c>
      <c r="N122" s="50"/>
      <c r="O122" s="50"/>
      <c r="P122" s="50"/>
      <c r="Q122" s="50"/>
    </row>
    <row r="123" spans="1:17" x14ac:dyDescent="0.25">
      <c r="A123" s="50"/>
      <c r="B123" s="50"/>
      <c r="J123" s="50">
        <v>43891</v>
      </c>
      <c r="L123" s="50">
        <v>43767</v>
      </c>
      <c r="M123" s="50">
        <v>43858</v>
      </c>
      <c r="N123" s="50"/>
      <c r="O123" s="50"/>
      <c r="P123" s="50"/>
      <c r="Q123" s="50"/>
    </row>
    <row r="124" spans="1:17" x14ac:dyDescent="0.25">
      <c r="A124" s="50"/>
      <c r="B124" s="50"/>
      <c r="J124" s="50">
        <v>43892</v>
      </c>
      <c r="L124" s="50">
        <v>43768</v>
      </c>
      <c r="M124" s="50">
        <v>43859</v>
      </c>
      <c r="N124" s="50"/>
      <c r="O124" s="50"/>
      <c r="P124" s="50"/>
      <c r="Q124" s="50"/>
    </row>
    <row r="125" spans="1:17" x14ac:dyDescent="0.25">
      <c r="A125" s="50"/>
      <c r="B125" s="50"/>
      <c r="J125" s="50">
        <v>43893</v>
      </c>
      <c r="L125" s="50">
        <v>43769</v>
      </c>
      <c r="M125" s="50">
        <v>43860</v>
      </c>
      <c r="N125" s="50"/>
      <c r="O125" s="50"/>
      <c r="P125" s="50"/>
      <c r="Q125" s="50"/>
    </row>
    <row r="126" spans="1:17" x14ac:dyDescent="0.25">
      <c r="A126" s="50"/>
      <c r="B126" s="50"/>
      <c r="J126" s="50">
        <v>43894</v>
      </c>
      <c r="L126" s="50">
        <v>43770</v>
      </c>
      <c r="M126" s="50">
        <v>43861</v>
      </c>
      <c r="N126" s="50"/>
      <c r="O126" s="50"/>
      <c r="P126" s="50"/>
      <c r="Q126" s="50"/>
    </row>
    <row r="127" spans="1:17" x14ac:dyDescent="0.25">
      <c r="A127" s="50"/>
      <c r="B127" s="50"/>
      <c r="J127" s="50">
        <v>43895</v>
      </c>
      <c r="L127" s="50">
        <v>43771</v>
      </c>
      <c r="M127" s="50">
        <v>43862</v>
      </c>
      <c r="N127" s="50"/>
      <c r="O127" s="50"/>
      <c r="P127" s="50"/>
      <c r="Q127" s="50"/>
    </row>
    <row r="128" spans="1:17" x14ac:dyDescent="0.25">
      <c r="A128" s="50"/>
      <c r="B128" s="50"/>
      <c r="J128" s="50">
        <v>43896</v>
      </c>
      <c r="L128" s="50">
        <v>43772</v>
      </c>
      <c r="M128" s="50">
        <v>43863</v>
      </c>
      <c r="N128" s="50"/>
      <c r="O128" s="50"/>
      <c r="P128" s="50"/>
      <c r="Q128" s="50"/>
    </row>
    <row r="129" spans="1:17" x14ac:dyDescent="0.25">
      <c r="A129" s="50"/>
      <c r="B129" s="50"/>
      <c r="J129" s="50">
        <v>43897</v>
      </c>
      <c r="L129" s="50">
        <v>43773</v>
      </c>
      <c r="M129" s="50">
        <v>43864</v>
      </c>
      <c r="N129" s="50"/>
      <c r="O129" s="50"/>
      <c r="P129" s="50"/>
      <c r="Q129" s="50"/>
    </row>
    <row r="130" spans="1:17" x14ac:dyDescent="0.25">
      <c r="A130" s="50"/>
      <c r="B130" s="50"/>
      <c r="J130" s="50">
        <v>43898</v>
      </c>
      <c r="L130" s="50">
        <v>43774</v>
      </c>
      <c r="M130" s="50">
        <v>43865</v>
      </c>
      <c r="N130" s="50"/>
      <c r="O130" s="50"/>
      <c r="P130" s="50"/>
      <c r="Q130" s="50"/>
    </row>
    <row r="131" spans="1:17" x14ac:dyDescent="0.25">
      <c r="A131" s="50"/>
      <c r="B131" s="50"/>
      <c r="J131" s="50">
        <v>43899</v>
      </c>
      <c r="L131" s="50">
        <v>43775</v>
      </c>
      <c r="M131" s="50">
        <v>43866</v>
      </c>
      <c r="N131" s="50"/>
      <c r="O131" s="50"/>
      <c r="P131" s="50"/>
      <c r="Q131" s="50"/>
    </row>
    <row r="132" spans="1:17" x14ac:dyDescent="0.25">
      <c r="A132" s="50"/>
      <c r="B132" s="50"/>
      <c r="J132" s="50">
        <v>43900</v>
      </c>
      <c r="L132" s="50">
        <v>43776</v>
      </c>
      <c r="M132" s="50">
        <v>43867</v>
      </c>
      <c r="N132" s="50"/>
      <c r="O132" s="50"/>
      <c r="P132" s="50"/>
      <c r="Q132" s="50"/>
    </row>
    <row r="133" spans="1:17" x14ac:dyDescent="0.25">
      <c r="A133" s="50"/>
      <c r="B133" s="50"/>
      <c r="J133" s="50">
        <v>43901</v>
      </c>
      <c r="L133" s="50">
        <v>43777</v>
      </c>
      <c r="M133" s="50">
        <v>43868</v>
      </c>
      <c r="N133" s="50"/>
      <c r="O133" s="50"/>
      <c r="P133" s="50"/>
      <c r="Q133" s="50"/>
    </row>
    <row r="134" spans="1:17" x14ac:dyDescent="0.25">
      <c r="A134" s="50"/>
      <c r="B134" s="50"/>
      <c r="J134" s="50">
        <v>43902</v>
      </c>
      <c r="L134" s="50">
        <v>43778</v>
      </c>
      <c r="M134" s="50">
        <v>43869</v>
      </c>
      <c r="N134" s="50"/>
      <c r="O134" s="50"/>
      <c r="P134" s="50"/>
      <c r="Q134" s="50"/>
    </row>
    <row r="135" spans="1:17" x14ac:dyDescent="0.25">
      <c r="A135" s="50"/>
      <c r="B135" s="50"/>
      <c r="J135" s="50">
        <v>43903</v>
      </c>
      <c r="L135" s="50">
        <v>43779</v>
      </c>
      <c r="M135" s="50">
        <v>43870</v>
      </c>
      <c r="N135" s="50"/>
      <c r="O135" s="50"/>
      <c r="P135" s="50"/>
      <c r="Q135" s="50"/>
    </row>
    <row r="136" spans="1:17" x14ac:dyDescent="0.25">
      <c r="A136" s="50"/>
      <c r="B136" s="50"/>
      <c r="J136" s="50">
        <v>43904</v>
      </c>
      <c r="L136" s="50">
        <v>43780</v>
      </c>
      <c r="M136" s="50">
        <v>43871</v>
      </c>
      <c r="N136" s="50"/>
      <c r="O136" s="50"/>
      <c r="P136" s="50"/>
      <c r="Q136" s="50"/>
    </row>
    <row r="137" spans="1:17" x14ac:dyDescent="0.25">
      <c r="A137" s="50"/>
      <c r="B137" s="50"/>
      <c r="J137" s="50">
        <v>43905</v>
      </c>
      <c r="L137" s="50">
        <v>43781</v>
      </c>
      <c r="M137" s="50">
        <v>43872</v>
      </c>
      <c r="N137" s="50"/>
      <c r="O137" s="50"/>
      <c r="P137" s="50"/>
      <c r="Q137" s="50"/>
    </row>
    <row r="138" spans="1:17" x14ac:dyDescent="0.25">
      <c r="A138" s="50"/>
      <c r="B138" s="50"/>
      <c r="J138" s="50">
        <v>43906</v>
      </c>
      <c r="L138" s="50">
        <v>43782</v>
      </c>
      <c r="M138" s="50">
        <v>43873</v>
      </c>
      <c r="N138" s="50"/>
      <c r="O138" s="50"/>
      <c r="P138" s="50"/>
      <c r="Q138" s="50"/>
    </row>
    <row r="139" spans="1:17" x14ac:dyDescent="0.25">
      <c r="A139" s="50"/>
      <c r="B139" s="50"/>
      <c r="J139" s="50">
        <v>43907</v>
      </c>
      <c r="L139" s="50">
        <v>43783</v>
      </c>
      <c r="M139" s="50">
        <v>43874</v>
      </c>
      <c r="N139" s="50"/>
      <c r="O139" s="50"/>
      <c r="P139" s="50"/>
      <c r="Q139" s="50"/>
    </row>
    <row r="140" spans="1:17" x14ac:dyDescent="0.25">
      <c r="A140" s="50"/>
      <c r="B140" s="50"/>
      <c r="J140" s="50">
        <v>43908</v>
      </c>
      <c r="L140" s="50">
        <v>43784</v>
      </c>
      <c r="M140" s="50">
        <v>43875</v>
      </c>
      <c r="N140" s="50"/>
      <c r="O140" s="50"/>
      <c r="P140" s="50"/>
      <c r="Q140" s="50"/>
    </row>
    <row r="141" spans="1:17" x14ac:dyDescent="0.25">
      <c r="A141" s="50"/>
      <c r="B141" s="50"/>
      <c r="J141" s="50">
        <v>43909</v>
      </c>
      <c r="L141" s="50">
        <v>43785</v>
      </c>
      <c r="M141" s="50">
        <v>43876</v>
      </c>
      <c r="N141" s="50"/>
      <c r="O141" s="50"/>
      <c r="P141" s="50"/>
      <c r="Q141" s="50"/>
    </row>
    <row r="142" spans="1:17" x14ac:dyDescent="0.25">
      <c r="A142" s="50"/>
      <c r="B142" s="50"/>
      <c r="J142" s="50">
        <v>43910</v>
      </c>
      <c r="L142" s="50">
        <v>43786</v>
      </c>
      <c r="M142" s="50">
        <v>43877</v>
      </c>
      <c r="N142" s="50"/>
      <c r="O142" s="50"/>
      <c r="P142" s="50"/>
      <c r="Q142" s="50"/>
    </row>
    <row r="143" spans="1:17" x14ac:dyDescent="0.25">
      <c r="A143" s="50"/>
      <c r="B143" s="50"/>
      <c r="J143" s="50">
        <v>43911</v>
      </c>
      <c r="L143" s="50">
        <v>43787</v>
      </c>
      <c r="M143" s="50">
        <v>43878</v>
      </c>
      <c r="N143" s="50"/>
      <c r="O143" s="50"/>
      <c r="P143" s="50"/>
      <c r="Q143" s="50"/>
    </row>
    <row r="144" spans="1:17" x14ac:dyDescent="0.25">
      <c r="A144" s="50"/>
      <c r="B144" s="50"/>
      <c r="J144" s="50">
        <v>43912</v>
      </c>
      <c r="L144" s="50">
        <v>43788</v>
      </c>
      <c r="M144" s="50">
        <v>43879</v>
      </c>
      <c r="N144" s="50"/>
      <c r="O144" s="50"/>
      <c r="P144" s="50"/>
      <c r="Q144" s="50"/>
    </row>
    <row r="145" spans="1:17" x14ac:dyDescent="0.25">
      <c r="A145" s="50"/>
      <c r="B145" s="50"/>
      <c r="J145" s="50">
        <v>43913</v>
      </c>
      <c r="L145" s="50">
        <v>43789</v>
      </c>
      <c r="M145" s="50">
        <v>43880</v>
      </c>
      <c r="N145" s="50"/>
      <c r="O145" s="50"/>
      <c r="P145" s="50"/>
      <c r="Q145" s="50"/>
    </row>
    <row r="146" spans="1:17" x14ac:dyDescent="0.25">
      <c r="A146" s="50"/>
      <c r="B146" s="50"/>
      <c r="J146" s="50">
        <v>43914</v>
      </c>
      <c r="L146" s="50">
        <v>43790</v>
      </c>
      <c r="M146" s="50">
        <v>43881</v>
      </c>
      <c r="N146" s="50"/>
      <c r="O146" s="50"/>
      <c r="P146" s="50"/>
      <c r="Q146" s="50"/>
    </row>
    <row r="147" spans="1:17" x14ac:dyDescent="0.25">
      <c r="A147" s="50"/>
      <c r="B147" s="50"/>
      <c r="J147" s="50">
        <v>43915</v>
      </c>
      <c r="L147" s="50">
        <v>43791</v>
      </c>
      <c r="M147" s="50">
        <v>43882</v>
      </c>
      <c r="N147" s="50"/>
      <c r="O147" s="50"/>
      <c r="P147" s="50"/>
      <c r="Q147" s="50"/>
    </row>
    <row r="148" spans="1:17" x14ac:dyDescent="0.25">
      <c r="A148" s="50"/>
      <c r="B148" s="50"/>
      <c r="J148" s="50">
        <v>43916</v>
      </c>
      <c r="L148" s="50">
        <v>43792</v>
      </c>
      <c r="M148" s="50">
        <v>43883</v>
      </c>
      <c r="N148" s="50"/>
      <c r="O148" s="50"/>
      <c r="P148" s="50"/>
      <c r="Q148" s="50"/>
    </row>
    <row r="149" spans="1:17" x14ac:dyDescent="0.25">
      <c r="A149" s="50"/>
      <c r="B149" s="50"/>
      <c r="J149" s="50">
        <v>43917</v>
      </c>
      <c r="L149" s="50">
        <v>43793</v>
      </c>
      <c r="M149" s="50">
        <v>43884</v>
      </c>
      <c r="N149" s="50"/>
      <c r="O149" s="50"/>
      <c r="P149" s="50"/>
      <c r="Q149" s="50"/>
    </row>
    <row r="150" spans="1:17" x14ac:dyDescent="0.25">
      <c r="A150" s="50"/>
      <c r="B150" s="50"/>
      <c r="J150" s="50">
        <v>43918</v>
      </c>
      <c r="L150" s="50">
        <v>43794</v>
      </c>
      <c r="M150" s="50">
        <v>43885</v>
      </c>
      <c r="N150" s="50"/>
      <c r="O150" s="50"/>
      <c r="P150" s="50"/>
      <c r="Q150" s="50"/>
    </row>
    <row r="151" spans="1:17" x14ac:dyDescent="0.25">
      <c r="A151" s="50"/>
      <c r="B151" s="50"/>
      <c r="J151" s="50">
        <v>43919</v>
      </c>
      <c r="L151" s="50">
        <v>43795</v>
      </c>
      <c r="M151" s="50">
        <v>43886</v>
      </c>
    </row>
    <row r="152" spans="1:17" x14ac:dyDescent="0.25">
      <c r="A152" s="50"/>
      <c r="B152" s="50"/>
      <c r="J152" s="50">
        <v>43920</v>
      </c>
      <c r="L152" s="50">
        <v>43796</v>
      </c>
      <c r="M152" s="50">
        <v>43887</v>
      </c>
    </row>
    <row r="153" spans="1:17" x14ac:dyDescent="0.25">
      <c r="A153" s="50"/>
      <c r="B153" s="50"/>
      <c r="J153" s="50">
        <v>43921</v>
      </c>
      <c r="L153" s="50">
        <v>43797</v>
      </c>
      <c r="M153" s="50">
        <v>43888</v>
      </c>
    </row>
    <row r="154" spans="1:17" x14ac:dyDescent="0.25">
      <c r="A154" s="50"/>
      <c r="B154" s="50"/>
      <c r="J154" s="50">
        <v>43922</v>
      </c>
      <c r="L154" s="50">
        <v>43798</v>
      </c>
      <c r="M154" s="50">
        <v>43889</v>
      </c>
    </row>
    <row r="155" spans="1:17" x14ac:dyDescent="0.25">
      <c r="A155" s="50"/>
      <c r="B155" s="50"/>
      <c r="J155" s="50">
        <v>43923</v>
      </c>
      <c r="L155" s="50">
        <v>43799</v>
      </c>
      <c r="M155" s="50">
        <v>43890</v>
      </c>
    </row>
    <row r="156" spans="1:17" x14ac:dyDescent="0.25">
      <c r="A156" s="50"/>
      <c r="B156" s="50"/>
      <c r="J156" s="50">
        <v>43924</v>
      </c>
      <c r="L156" s="50">
        <v>43800</v>
      </c>
      <c r="M156" s="50">
        <v>43891</v>
      </c>
    </row>
    <row r="157" spans="1:17" x14ac:dyDescent="0.25">
      <c r="A157" s="50"/>
      <c r="B157" s="50"/>
      <c r="J157" s="50">
        <v>43925</v>
      </c>
      <c r="L157" s="50">
        <v>43801</v>
      </c>
      <c r="M157" s="50">
        <v>43892</v>
      </c>
    </row>
    <row r="158" spans="1:17" x14ac:dyDescent="0.25">
      <c r="A158" s="50"/>
      <c r="B158" s="50"/>
      <c r="J158" s="50">
        <v>43926</v>
      </c>
      <c r="L158" s="50">
        <v>43802</v>
      </c>
      <c r="M158" s="50">
        <v>43893</v>
      </c>
    </row>
    <row r="159" spans="1:17" x14ac:dyDescent="0.25">
      <c r="A159" s="50"/>
      <c r="B159" s="50"/>
      <c r="J159" s="50">
        <v>43927</v>
      </c>
      <c r="L159" s="50">
        <v>43803</v>
      </c>
      <c r="M159" s="50">
        <v>43894</v>
      </c>
    </row>
    <row r="160" spans="1:17" x14ac:dyDescent="0.25">
      <c r="A160" s="50"/>
      <c r="B160" s="50"/>
      <c r="J160" s="50">
        <v>43928</v>
      </c>
      <c r="L160" s="50">
        <v>43804</v>
      </c>
      <c r="M160" s="50">
        <v>43895</v>
      </c>
    </row>
    <row r="161" spans="1:13" x14ac:dyDescent="0.25">
      <c r="A161" s="50"/>
      <c r="B161" s="50"/>
      <c r="J161" s="50">
        <v>43929</v>
      </c>
      <c r="L161" s="50">
        <v>43805</v>
      </c>
      <c r="M161" s="50">
        <v>43896</v>
      </c>
    </row>
    <row r="162" spans="1:13" x14ac:dyDescent="0.25">
      <c r="A162" s="50"/>
      <c r="B162" s="50"/>
      <c r="J162" s="50">
        <v>43930</v>
      </c>
      <c r="L162" s="50">
        <v>43806</v>
      </c>
      <c r="M162" s="50">
        <v>43897</v>
      </c>
    </row>
    <row r="163" spans="1:13" x14ac:dyDescent="0.25">
      <c r="A163" s="50"/>
      <c r="B163" s="50"/>
      <c r="J163" s="50">
        <v>43931</v>
      </c>
      <c r="L163" s="50">
        <v>43807</v>
      </c>
      <c r="M163" s="50">
        <v>43898</v>
      </c>
    </row>
    <row r="164" spans="1:13" x14ac:dyDescent="0.25">
      <c r="A164" s="50"/>
      <c r="B164" s="50"/>
      <c r="J164" s="50">
        <v>43932</v>
      </c>
      <c r="L164" s="50">
        <v>43808</v>
      </c>
      <c r="M164" s="50">
        <v>43899</v>
      </c>
    </row>
    <row r="165" spans="1:13" x14ac:dyDescent="0.25">
      <c r="A165" s="50"/>
      <c r="B165" s="50"/>
      <c r="J165" s="50">
        <v>43933</v>
      </c>
      <c r="L165" s="50">
        <v>43809</v>
      </c>
      <c r="M165" s="50">
        <v>43900</v>
      </c>
    </row>
    <row r="166" spans="1:13" x14ac:dyDescent="0.25">
      <c r="A166" s="50"/>
      <c r="B166" s="50"/>
      <c r="J166" s="50">
        <v>43934</v>
      </c>
      <c r="L166" s="50">
        <v>43810</v>
      </c>
      <c r="M166" s="50">
        <v>43901</v>
      </c>
    </row>
    <row r="167" spans="1:13" x14ac:dyDescent="0.25">
      <c r="A167" s="50"/>
      <c r="B167" s="50"/>
      <c r="J167" s="50">
        <v>43935</v>
      </c>
      <c r="L167" s="50">
        <v>43811</v>
      </c>
      <c r="M167" s="50">
        <v>43902</v>
      </c>
    </row>
    <row r="168" spans="1:13" x14ac:dyDescent="0.25">
      <c r="A168" s="50"/>
      <c r="B168" s="50"/>
      <c r="J168" s="50">
        <v>43936</v>
      </c>
      <c r="L168" s="50">
        <v>43812</v>
      </c>
      <c r="M168" s="50">
        <v>43903</v>
      </c>
    </row>
    <row r="169" spans="1:13" x14ac:dyDescent="0.25">
      <c r="A169" s="50"/>
      <c r="B169" s="50"/>
      <c r="J169" s="50">
        <v>43937</v>
      </c>
      <c r="L169" s="50">
        <v>43813</v>
      </c>
      <c r="M169" s="50">
        <v>43904</v>
      </c>
    </row>
    <row r="170" spans="1:13" x14ac:dyDescent="0.25">
      <c r="A170" s="50"/>
      <c r="B170" s="50"/>
      <c r="J170" s="50">
        <v>43938</v>
      </c>
      <c r="L170" s="50">
        <v>43814</v>
      </c>
      <c r="M170" s="50">
        <v>43905</v>
      </c>
    </row>
    <row r="171" spans="1:13" x14ac:dyDescent="0.25">
      <c r="A171" s="50"/>
      <c r="B171" s="50"/>
      <c r="J171" s="50">
        <v>43939</v>
      </c>
      <c r="L171" s="50">
        <v>43815</v>
      </c>
      <c r="M171" s="50">
        <v>43906</v>
      </c>
    </row>
    <row r="172" spans="1:13" x14ac:dyDescent="0.25">
      <c r="A172" s="50"/>
      <c r="B172" s="50"/>
      <c r="J172" s="50">
        <v>43940</v>
      </c>
      <c r="L172" s="50">
        <v>43816</v>
      </c>
      <c r="M172" s="50">
        <v>43907</v>
      </c>
    </row>
    <row r="173" spans="1:13" x14ac:dyDescent="0.25">
      <c r="A173" s="50"/>
      <c r="B173" s="50"/>
      <c r="J173" s="50">
        <v>43941</v>
      </c>
      <c r="L173" s="50">
        <v>43817</v>
      </c>
      <c r="M173" s="50">
        <v>43908</v>
      </c>
    </row>
    <row r="174" spans="1:13" x14ac:dyDescent="0.25">
      <c r="A174" s="50"/>
      <c r="B174" s="50"/>
      <c r="J174" s="50">
        <v>43942</v>
      </c>
      <c r="L174" s="50">
        <v>43818</v>
      </c>
      <c r="M174" s="50">
        <v>43909</v>
      </c>
    </row>
    <row r="175" spans="1:13" x14ac:dyDescent="0.25">
      <c r="A175" s="50"/>
      <c r="B175" s="50"/>
      <c r="J175" s="50">
        <v>43943</v>
      </c>
      <c r="L175" s="50">
        <v>43819</v>
      </c>
      <c r="M175" s="50">
        <v>43910</v>
      </c>
    </row>
    <row r="176" spans="1:13" x14ac:dyDescent="0.25">
      <c r="A176" s="50"/>
      <c r="B176" s="50"/>
      <c r="J176" s="50">
        <v>43944</v>
      </c>
      <c r="L176" s="50">
        <v>43820</v>
      </c>
      <c r="M176" s="50">
        <v>43911</v>
      </c>
    </row>
    <row r="177" spans="1:13" x14ac:dyDescent="0.25">
      <c r="A177" s="50"/>
      <c r="B177" s="50"/>
      <c r="J177" s="50">
        <v>43945</v>
      </c>
      <c r="L177" s="50">
        <v>43821</v>
      </c>
      <c r="M177" s="50">
        <v>43912</v>
      </c>
    </row>
    <row r="178" spans="1:13" x14ac:dyDescent="0.25">
      <c r="A178" s="50"/>
      <c r="B178" s="50"/>
      <c r="J178" s="50">
        <v>43946</v>
      </c>
      <c r="L178" s="50">
        <v>43822</v>
      </c>
      <c r="M178" s="50">
        <v>43913</v>
      </c>
    </row>
    <row r="179" spans="1:13" x14ac:dyDescent="0.25">
      <c r="A179" s="50"/>
      <c r="B179" s="50"/>
      <c r="J179" s="50">
        <v>43947</v>
      </c>
      <c r="L179" s="50">
        <v>43823</v>
      </c>
      <c r="M179" s="50">
        <v>43914</v>
      </c>
    </row>
    <row r="180" spans="1:13" x14ac:dyDescent="0.25">
      <c r="A180" s="50"/>
      <c r="B180" s="50"/>
      <c r="J180" s="50">
        <v>43948</v>
      </c>
      <c r="L180" s="50">
        <v>43824</v>
      </c>
      <c r="M180" s="50">
        <v>43915</v>
      </c>
    </row>
    <row r="181" spans="1:13" x14ac:dyDescent="0.25">
      <c r="A181" s="50"/>
      <c r="B181" s="50"/>
      <c r="J181" s="50">
        <v>43949</v>
      </c>
      <c r="L181" s="50">
        <v>43825</v>
      </c>
      <c r="M181" s="50">
        <v>43916</v>
      </c>
    </row>
    <row r="182" spans="1:13" x14ac:dyDescent="0.25">
      <c r="A182" s="50"/>
      <c r="B182" s="50"/>
      <c r="J182" s="50">
        <v>43950</v>
      </c>
      <c r="L182" s="50">
        <v>43826</v>
      </c>
      <c r="M182" s="50">
        <v>43917</v>
      </c>
    </row>
    <row r="183" spans="1:13" x14ac:dyDescent="0.25">
      <c r="A183" s="50"/>
      <c r="B183" s="50"/>
      <c r="J183" s="50">
        <v>43951</v>
      </c>
      <c r="L183" s="50">
        <v>43827</v>
      </c>
      <c r="M183" s="50">
        <v>43918</v>
      </c>
    </row>
    <row r="184" spans="1:13" x14ac:dyDescent="0.25">
      <c r="A184" s="50"/>
      <c r="B184" s="50"/>
      <c r="J184" s="50">
        <v>43952</v>
      </c>
      <c r="L184" s="50">
        <v>43828</v>
      </c>
      <c r="M184" s="50">
        <v>43919</v>
      </c>
    </row>
    <row r="185" spans="1:13" x14ac:dyDescent="0.25">
      <c r="A185" s="50"/>
      <c r="B185" s="50"/>
      <c r="J185" s="50">
        <v>43953</v>
      </c>
      <c r="L185" s="50">
        <v>43829</v>
      </c>
      <c r="M185" s="50">
        <v>43920</v>
      </c>
    </row>
    <row r="186" spans="1:13" x14ac:dyDescent="0.25">
      <c r="A186" s="50"/>
      <c r="J186" s="50">
        <v>43954</v>
      </c>
      <c r="L186" s="50">
        <v>43830</v>
      </c>
      <c r="M186" s="50">
        <v>43921</v>
      </c>
    </row>
    <row r="187" spans="1:13" x14ac:dyDescent="0.25">
      <c r="A187" s="50"/>
      <c r="J187" s="50">
        <v>43955</v>
      </c>
      <c r="L187" s="50">
        <v>43831</v>
      </c>
      <c r="M187" s="50">
        <v>43922</v>
      </c>
    </row>
    <row r="188" spans="1:13" x14ac:dyDescent="0.25">
      <c r="J188" s="50">
        <v>43956</v>
      </c>
      <c r="L188" s="50">
        <v>43832</v>
      </c>
      <c r="M188" s="50">
        <v>43923</v>
      </c>
    </row>
    <row r="189" spans="1:13" x14ac:dyDescent="0.25">
      <c r="J189" s="50">
        <v>43957</v>
      </c>
      <c r="L189" s="50">
        <v>43833</v>
      </c>
      <c r="M189" s="50">
        <v>43924</v>
      </c>
    </row>
    <row r="190" spans="1:13" x14ac:dyDescent="0.25">
      <c r="J190" s="50">
        <v>43958</v>
      </c>
      <c r="L190" s="50">
        <v>43834</v>
      </c>
      <c r="M190" s="50">
        <v>43925</v>
      </c>
    </row>
    <row r="191" spans="1:13" x14ac:dyDescent="0.25">
      <c r="J191" s="50">
        <v>43959</v>
      </c>
      <c r="L191" s="50">
        <v>43835</v>
      </c>
      <c r="M191" s="50">
        <v>43926</v>
      </c>
    </row>
    <row r="192" spans="1:13" x14ac:dyDescent="0.25">
      <c r="J192" s="50">
        <v>43960</v>
      </c>
      <c r="L192" s="50">
        <v>43836</v>
      </c>
      <c r="M192" s="50">
        <v>43927</v>
      </c>
    </row>
    <row r="193" spans="10:13" x14ac:dyDescent="0.25">
      <c r="J193" s="50">
        <v>43961</v>
      </c>
      <c r="L193" s="50">
        <v>43837</v>
      </c>
      <c r="M193" s="50">
        <v>43928</v>
      </c>
    </row>
    <row r="194" spans="10:13" x14ac:dyDescent="0.25">
      <c r="J194" s="50">
        <v>43962</v>
      </c>
      <c r="L194" s="50">
        <v>43838</v>
      </c>
      <c r="M194" s="50">
        <v>43929</v>
      </c>
    </row>
    <row r="195" spans="10:13" x14ac:dyDescent="0.25">
      <c r="J195" s="50">
        <v>43963</v>
      </c>
      <c r="L195" s="50">
        <v>43839</v>
      </c>
      <c r="M195" s="50">
        <v>43930</v>
      </c>
    </row>
    <row r="196" spans="10:13" x14ac:dyDescent="0.25">
      <c r="J196" s="50">
        <v>43964</v>
      </c>
      <c r="L196" s="50">
        <v>43840</v>
      </c>
      <c r="M196" s="50">
        <v>43931</v>
      </c>
    </row>
    <row r="197" spans="10:13" x14ac:dyDescent="0.25">
      <c r="J197" s="50">
        <v>43965</v>
      </c>
      <c r="L197" s="50">
        <v>43841</v>
      </c>
      <c r="M197" s="50">
        <v>43932</v>
      </c>
    </row>
    <row r="198" spans="10:13" x14ac:dyDescent="0.25">
      <c r="J198" s="50">
        <v>43966</v>
      </c>
      <c r="L198" s="50">
        <v>43842</v>
      </c>
      <c r="M198" s="50">
        <v>43933</v>
      </c>
    </row>
    <row r="199" spans="10:13" x14ac:dyDescent="0.25">
      <c r="J199" s="50">
        <v>43967</v>
      </c>
      <c r="L199" s="50">
        <v>43843</v>
      </c>
      <c r="M199" s="50">
        <v>43934</v>
      </c>
    </row>
    <row r="200" spans="10:13" x14ac:dyDescent="0.25">
      <c r="J200" s="50">
        <v>43968</v>
      </c>
      <c r="L200" s="50">
        <v>43844</v>
      </c>
      <c r="M200" s="50">
        <v>43935</v>
      </c>
    </row>
    <row r="201" spans="10:13" x14ac:dyDescent="0.25">
      <c r="J201" s="50">
        <v>43969</v>
      </c>
      <c r="L201" s="50">
        <v>43845</v>
      </c>
      <c r="M201" s="50">
        <v>43936</v>
      </c>
    </row>
    <row r="202" spans="10:13" x14ac:dyDescent="0.25">
      <c r="J202" s="50">
        <v>43970</v>
      </c>
      <c r="L202" s="50">
        <v>43846</v>
      </c>
      <c r="M202" s="50">
        <v>43937</v>
      </c>
    </row>
    <row r="203" spans="10:13" x14ac:dyDescent="0.25">
      <c r="J203" s="50">
        <v>43971</v>
      </c>
      <c r="L203" s="50">
        <v>43847</v>
      </c>
      <c r="M203" s="50">
        <v>43938</v>
      </c>
    </row>
    <row r="204" spans="10:13" x14ac:dyDescent="0.25">
      <c r="J204" s="50">
        <v>43972</v>
      </c>
      <c r="L204" s="50">
        <v>43848</v>
      </c>
      <c r="M204" s="50">
        <v>43939</v>
      </c>
    </row>
    <row r="205" spans="10:13" x14ac:dyDescent="0.25">
      <c r="J205" s="50">
        <v>43973</v>
      </c>
      <c r="L205" s="50">
        <v>43849</v>
      </c>
      <c r="M205" s="50">
        <v>43940</v>
      </c>
    </row>
    <row r="206" spans="10:13" x14ac:dyDescent="0.25">
      <c r="J206" s="50">
        <v>43974</v>
      </c>
      <c r="L206" s="50">
        <v>43850</v>
      </c>
      <c r="M206" s="50">
        <v>43941</v>
      </c>
    </row>
    <row r="207" spans="10:13" x14ac:dyDescent="0.25">
      <c r="J207" s="50">
        <v>43975</v>
      </c>
      <c r="L207" s="50">
        <v>43851</v>
      </c>
      <c r="M207" s="50">
        <v>43942</v>
      </c>
    </row>
    <row r="208" spans="10:13" x14ac:dyDescent="0.25">
      <c r="J208" s="50">
        <v>43976</v>
      </c>
      <c r="L208" s="50">
        <v>43852</v>
      </c>
      <c r="M208" s="50">
        <v>43943</v>
      </c>
    </row>
    <row r="209" spans="10:13" x14ac:dyDescent="0.25">
      <c r="J209" s="50">
        <v>43977</v>
      </c>
      <c r="L209" s="50">
        <v>43853</v>
      </c>
      <c r="M209" s="50">
        <v>43944</v>
      </c>
    </row>
    <row r="210" spans="10:13" x14ac:dyDescent="0.25">
      <c r="J210" s="50">
        <v>43978</v>
      </c>
      <c r="L210" s="50">
        <v>43854</v>
      </c>
      <c r="M210" s="50">
        <v>43945</v>
      </c>
    </row>
    <row r="211" spans="10:13" x14ac:dyDescent="0.25">
      <c r="J211" s="50">
        <v>43979</v>
      </c>
      <c r="L211" s="50">
        <v>43855</v>
      </c>
      <c r="M211" s="50">
        <v>43946</v>
      </c>
    </row>
    <row r="212" spans="10:13" x14ac:dyDescent="0.25">
      <c r="J212" s="50">
        <v>43980</v>
      </c>
      <c r="L212" s="50">
        <v>43856</v>
      </c>
      <c r="M212" s="50">
        <v>43947</v>
      </c>
    </row>
    <row r="213" spans="10:13" x14ac:dyDescent="0.25">
      <c r="J213" s="50">
        <v>43981</v>
      </c>
      <c r="L213" s="50">
        <v>43857</v>
      </c>
      <c r="M213" s="50">
        <v>43948</v>
      </c>
    </row>
    <row r="214" spans="10:13" x14ac:dyDescent="0.25">
      <c r="J214" s="50">
        <v>43982</v>
      </c>
      <c r="L214" s="50">
        <v>43858</v>
      </c>
      <c r="M214" s="50">
        <v>43949</v>
      </c>
    </row>
    <row r="215" spans="10:13" x14ac:dyDescent="0.25">
      <c r="J215" s="50">
        <v>43983</v>
      </c>
      <c r="L215" s="50">
        <v>43859</v>
      </c>
      <c r="M215" s="50">
        <v>43950</v>
      </c>
    </row>
    <row r="216" spans="10:13" x14ac:dyDescent="0.25">
      <c r="J216" s="50">
        <v>43984</v>
      </c>
      <c r="L216" s="50">
        <v>43860</v>
      </c>
      <c r="M216" s="50">
        <v>43951</v>
      </c>
    </row>
    <row r="217" spans="10:13" x14ac:dyDescent="0.25">
      <c r="J217" s="50">
        <v>43985</v>
      </c>
      <c r="L217" s="50">
        <v>43861</v>
      </c>
      <c r="M217" s="50">
        <v>43952</v>
      </c>
    </row>
    <row r="218" spans="10:13" x14ac:dyDescent="0.25">
      <c r="J218" s="50">
        <v>43986</v>
      </c>
      <c r="L218" s="50">
        <v>43862</v>
      </c>
      <c r="M218" s="50">
        <v>43953</v>
      </c>
    </row>
    <row r="219" spans="10:13" x14ac:dyDescent="0.25">
      <c r="J219" s="50">
        <v>43987</v>
      </c>
      <c r="L219" s="50">
        <v>43863</v>
      </c>
      <c r="M219" s="50">
        <v>43954</v>
      </c>
    </row>
    <row r="220" spans="10:13" x14ac:dyDescent="0.25">
      <c r="J220" s="50">
        <v>43988</v>
      </c>
      <c r="L220" s="50">
        <v>43864</v>
      </c>
      <c r="M220" s="50">
        <v>43955</v>
      </c>
    </row>
    <row r="221" spans="10:13" x14ac:dyDescent="0.25">
      <c r="J221" s="50">
        <v>43989</v>
      </c>
      <c r="L221" s="50">
        <v>43865</v>
      </c>
      <c r="M221" s="50">
        <v>43956</v>
      </c>
    </row>
    <row r="222" spans="10:13" x14ac:dyDescent="0.25">
      <c r="J222" s="50">
        <v>43990</v>
      </c>
      <c r="L222" s="50">
        <v>43866</v>
      </c>
      <c r="M222" s="50">
        <v>43957</v>
      </c>
    </row>
    <row r="223" spans="10:13" x14ac:dyDescent="0.25">
      <c r="J223" s="50">
        <v>43991</v>
      </c>
      <c r="L223" s="50">
        <v>43867</v>
      </c>
      <c r="M223" s="50">
        <v>43958</v>
      </c>
    </row>
    <row r="224" spans="10:13" x14ac:dyDescent="0.25">
      <c r="J224" s="50">
        <v>43992</v>
      </c>
      <c r="L224" s="50">
        <v>43868</v>
      </c>
      <c r="M224" s="50">
        <v>43959</v>
      </c>
    </row>
    <row r="225" spans="10:13" x14ac:dyDescent="0.25">
      <c r="J225" s="50">
        <v>43993</v>
      </c>
      <c r="L225" s="50">
        <v>43869</v>
      </c>
      <c r="M225" s="50">
        <v>43960</v>
      </c>
    </row>
    <row r="226" spans="10:13" x14ac:dyDescent="0.25">
      <c r="J226" s="50">
        <v>43994</v>
      </c>
      <c r="L226" s="50">
        <v>43870</v>
      </c>
      <c r="M226" s="50">
        <v>43961</v>
      </c>
    </row>
    <row r="227" spans="10:13" x14ac:dyDescent="0.25">
      <c r="J227" s="50">
        <v>43995</v>
      </c>
      <c r="L227" s="50">
        <v>43871</v>
      </c>
      <c r="M227" s="50">
        <v>43962</v>
      </c>
    </row>
    <row r="228" spans="10:13" x14ac:dyDescent="0.25">
      <c r="J228" s="50">
        <v>43996</v>
      </c>
      <c r="L228" s="50">
        <v>43872</v>
      </c>
      <c r="M228" s="50">
        <v>43963</v>
      </c>
    </row>
    <row r="229" spans="10:13" x14ac:dyDescent="0.25">
      <c r="J229" s="50">
        <v>43997</v>
      </c>
      <c r="L229" s="50">
        <v>43873</v>
      </c>
      <c r="M229" s="50">
        <v>43964</v>
      </c>
    </row>
    <row r="230" spans="10:13" x14ac:dyDescent="0.25">
      <c r="J230" s="50">
        <v>43998</v>
      </c>
      <c r="L230" s="50">
        <v>43874</v>
      </c>
      <c r="M230" s="50">
        <v>43965</v>
      </c>
    </row>
    <row r="231" spans="10:13" x14ac:dyDescent="0.25">
      <c r="J231" s="50">
        <v>43999</v>
      </c>
      <c r="L231" s="50">
        <v>43875</v>
      </c>
      <c r="M231" s="50">
        <v>43966</v>
      </c>
    </row>
    <row r="232" spans="10:13" x14ac:dyDescent="0.25">
      <c r="J232" s="50">
        <v>44000</v>
      </c>
      <c r="L232" s="50">
        <v>43876</v>
      </c>
      <c r="M232" s="50">
        <v>43967</v>
      </c>
    </row>
    <row r="233" spans="10:13" x14ac:dyDescent="0.25">
      <c r="J233" s="50">
        <v>44001</v>
      </c>
      <c r="L233" s="50">
        <v>43877</v>
      </c>
      <c r="M233" s="50">
        <v>43968</v>
      </c>
    </row>
    <row r="234" spans="10:13" x14ac:dyDescent="0.25">
      <c r="J234" s="50">
        <v>44002</v>
      </c>
      <c r="L234" s="50">
        <v>43878</v>
      </c>
      <c r="M234" s="50">
        <v>43969</v>
      </c>
    </row>
    <row r="235" spans="10:13" x14ac:dyDescent="0.25">
      <c r="J235" s="50">
        <v>44003</v>
      </c>
      <c r="L235" s="50">
        <v>43879</v>
      </c>
      <c r="M235" s="50">
        <v>43970</v>
      </c>
    </row>
    <row r="236" spans="10:13" x14ac:dyDescent="0.25">
      <c r="J236" s="50">
        <v>44004</v>
      </c>
      <c r="L236" s="50">
        <v>43880</v>
      </c>
      <c r="M236" s="50">
        <v>43971</v>
      </c>
    </row>
    <row r="237" spans="10:13" x14ac:dyDescent="0.25">
      <c r="J237" s="50">
        <v>44005</v>
      </c>
      <c r="L237" s="50">
        <v>43881</v>
      </c>
      <c r="M237" s="50">
        <v>43972</v>
      </c>
    </row>
    <row r="238" spans="10:13" x14ac:dyDescent="0.25">
      <c r="J238" s="50">
        <v>44006</v>
      </c>
      <c r="L238" s="50">
        <v>43882</v>
      </c>
      <c r="M238" s="50">
        <v>43973</v>
      </c>
    </row>
    <row r="239" spans="10:13" x14ac:dyDescent="0.25">
      <c r="J239" s="50">
        <v>44007</v>
      </c>
      <c r="L239" s="50">
        <v>43883</v>
      </c>
      <c r="M239" s="50">
        <v>43974</v>
      </c>
    </row>
    <row r="240" spans="10:13" x14ac:dyDescent="0.25">
      <c r="J240" s="50">
        <v>44008</v>
      </c>
      <c r="L240" s="50">
        <v>43884</v>
      </c>
      <c r="M240" s="50">
        <v>43975</v>
      </c>
    </row>
    <row r="241" spans="10:13" x14ac:dyDescent="0.25">
      <c r="J241" s="50">
        <v>44009</v>
      </c>
      <c r="L241" s="50">
        <v>43885</v>
      </c>
      <c r="M241" s="50">
        <v>43976</v>
      </c>
    </row>
    <row r="242" spans="10:13" x14ac:dyDescent="0.25">
      <c r="J242" s="50">
        <v>44010</v>
      </c>
      <c r="L242" s="50">
        <v>43886</v>
      </c>
      <c r="M242" s="50">
        <v>43977</v>
      </c>
    </row>
    <row r="243" spans="10:13" x14ac:dyDescent="0.25">
      <c r="J243" s="50">
        <v>44011</v>
      </c>
      <c r="L243" s="50">
        <v>43887</v>
      </c>
      <c r="M243" s="50">
        <v>43978</v>
      </c>
    </row>
    <row r="244" spans="10:13" x14ac:dyDescent="0.25">
      <c r="J244" s="50">
        <v>44012</v>
      </c>
      <c r="L244" s="50">
        <v>43888</v>
      </c>
      <c r="M244" s="50">
        <v>43979</v>
      </c>
    </row>
    <row r="245" spans="10:13" x14ac:dyDescent="0.25">
      <c r="J245" s="50">
        <v>44013</v>
      </c>
      <c r="L245" s="50">
        <v>43889</v>
      </c>
      <c r="M245" s="50">
        <v>43980</v>
      </c>
    </row>
    <row r="246" spans="10:13" x14ac:dyDescent="0.25">
      <c r="J246" s="50">
        <v>44014</v>
      </c>
      <c r="L246" s="50">
        <v>43890</v>
      </c>
      <c r="M246" s="50">
        <v>43981</v>
      </c>
    </row>
    <row r="247" spans="10:13" x14ac:dyDescent="0.25">
      <c r="J247" s="50">
        <v>44015</v>
      </c>
      <c r="L247" s="50">
        <v>43891</v>
      </c>
      <c r="M247" s="50">
        <v>43982</v>
      </c>
    </row>
    <row r="248" spans="10:13" x14ac:dyDescent="0.25">
      <c r="J248" s="50">
        <v>44016</v>
      </c>
      <c r="L248" s="50">
        <v>43892</v>
      </c>
      <c r="M248" s="50">
        <v>43983</v>
      </c>
    </row>
    <row r="249" spans="10:13" x14ac:dyDescent="0.25">
      <c r="J249" s="50">
        <v>44017</v>
      </c>
      <c r="L249" s="50">
        <v>43893</v>
      </c>
      <c r="M249" s="50">
        <v>43984</v>
      </c>
    </row>
    <row r="250" spans="10:13" x14ac:dyDescent="0.25">
      <c r="J250" s="50">
        <v>44018</v>
      </c>
      <c r="L250" s="50">
        <v>43894</v>
      </c>
      <c r="M250" s="50">
        <v>43985</v>
      </c>
    </row>
    <row r="251" spans="10:13" x14ac:dyDescent="0.25">
      <c r="J251" s="50">
        <v>44019</v>
      </c>
      <c r="L251" s="50">
        <v>43895</v>
      </c>
      <c r="M251" s="50">
        <v>43986</v>
      </c>
    </row>
    <row r="252" spans="10:13" x14ac:dyDescent="0.25">
      <c r="J252" s="50">
        <v>44020</v>
      </c>
      <c r="L252" s="50">
        <v>43896</v>
      </c>
      <c r="M252" s="50">
        <v>43987</v>
      </c>
    </row>
    <row r="253" spans="10:13" x14ac:dyDescent="0.25">
      <c r="J253" s="50">
        <v>44021</v>
      </c>
      <c r="L253" s="50">
        <v>43897</v>
      </c>
      <c r="M253" s="50">
        <v>43988</v>
      </c>
    </row>
    <row r="254" spans="10:13" x14ac:dyDescent="0.25">
      <c r="J254" s="50">
        <v>44022</v>
      </c>
      <c r="L254" s="50">
        <v>43898</v>
      </c>
      <c r="M254" s="50">
        <v>43989</v>
      </c>
    </row>
    <row r="255" spans="10:13" x14ac:dyDescent="0.25">
      <c r="J255" s="50">
        <v>44023</v>
      </c>
      <c r="L255" s="50">
        <v>43899</v>
      </c>
      <c r="M255" s="50">
        <v>43990</v>
      </c>
    </row>
    <row r="256" spans="10:13" x14ac:dyDescent="0.25">
      <c r="J256" s="50">
        <v>44024</v>
      </c>
      <c r="L256" s="50">
        <v>43900</v>
      </c>
      <c r="M256" s="50">
        <v>43991</v>
      </c>
    </row>
    <row r="257" spans="10:13" x14ac:dyDescent="0.25">
      <c r="J257" s="50">
        <v>44025</v>
      </c>
      <c r="L257" s="50">
        <v>43901</v>
      </c>
      <c r="M257" s="50">
        <v>43992</v>
      </c>
    </row>
    <row r="258" spans="10:13" x14ac:dyDescent="0.25">
      <c r="J258" s="50">
        <v>44026</v>
      </c>
      <c r="L258" s="50">
        <v>43902</v>
      </c>
      <c r="M258" s="50">
        <v>43993</v>
      </c>
    </row>
    <row r="259" spans="10:13" x14ac:dyDescent="0.25">
      <c r="J259" s="50">
        <v>44027</v>
      </c>
      <c r="L259" s="50">
        <v>43903</v>
      </c>
      <c r="M259" s="50">
        <v>43994</v>
      </c>
    </row>
    <row r="260" spans="10:13" x14ac:dyDescent="0.25">
      <c r="J260" s="50">
        <v>44028</v>
      </c>
      <c r="L260" s="50">
        <v>43904</v>
      </c>
      <c r="M260" s="50">
        <v>43995</v>
      </c>
    </row>
    <row r="261" spans="10:13" x14ac:dyDescent="0.25">
      <c r="J261" s="50">
        <v>44029</v>
      </c>
      <c r="L261" s="50">
        <v>43905</v>
      </c>
      <c r="M261" s="50">
        <v>43996</v>
      </c>
    </row>
    <row r="262" spans="10:13" x14ac:dyDescent="0.25">
      <c r="J262" s="50">
        <v>44030</v>
      </c>
      <c r="L262" s="50">
        <v>43906</v>
      </c>
      <c r="M262" s="50">
        <v>43997</v>
      </c>
    </row>
    <row r="263" spans="10:13" x14ac:dyDescent="0.25">
      <c r="J263" s="50">
        <v>44031</v>
      </c>
      <c r="L263" s="50">
        <v>43907</v>
      </c>
      <c r="M263" s="50">
        <v>43998</v>
      </c>
    </row>
    <row r="264" spans="10:13" x14ac:dyDescent="0.25">
      <c r="J264" s="50">
        <v>44032</v>
      </c>
      <c r="L264" s="50">
        <v>43908</v>
      </c>
      <c r="M264" s="50">
        <v>43999</v>
      </c>
    </row>
    <row r="265" spans="10:13" x14ac:dyDescent="0.25">
      <c r="J265" s="50">
        <v>44033</v>
      </c>
      <c r="L265" s="50">
        <v>43909</v>
      </c>
      <c r="M265" s="50">
        <v>44000</v>
      </c>
    </row>
    <row r="266" spans="10:13" x14ac:dyDescent="0.25">
      <c r="J266" s="50">
        <v>44034</v>
      </c>
      <c r="L266" s="50">
        <v>43910</v>
      </c>
      <c r="M266" s="50">
        <v>44001</v>
      </c>
    </row>
    <row r="267" spans="10:13" x14ac:dyDescent="0.25">
      <c r="J267" s="50">
        <v>44035</v>
      </c>
      <c r="L267" s="50">
        <v>43911</v>
      </c>
      <c r="M267" s="50">
        <v>44002</v>
      </c>
    </row>
    <row r="268" spans="10:13" x14ac:dyDescent="0.25">
      <c r="J268" s="50">
        <v>44036</v>
      </c>
      <c r="L268" s="50">
        <v>43912</v>
      </c>
      <c r="M268" s="50">
        <v>44003</v>
      </c>
    </row>
    <row r="269" spans="10:13" x14ac:dyDescent="0.25">
      <c r="J269" s="50">
        <v>44037</v>
      </c>
      <c r="L269" s="50">
        <v>43913</v>
      </c>
      <c r="M269" s="50">
        <v>44004</v>
      </c>
    </row>
    <row r="270" spans="10:13" x14ac:dyDescent="0.25">
      <c r="J270" s="50">
        <v>44038</v>
      </c>
      <c r="L270" s="50">
        <v>43914</v>
      </c>
      <c r="M270" s="50">
        <v>44005</v>
      </c>
    </row>
    <row r="271" spans="10:13" x14ac:dyDescent="0.25">
      <c r="J271" s="50">
        <v>44039</v>
      </c>
      <c r="L271" s="50">
        <v>43915</v>
      </c>
      <c r="M271" s="50">
        <v>44006</v>
      </c>
    </row>
    <row r="272" spans="10:13" x14ac:dyDescent="0.25">
      <c r="J272" s="50">
        <v>44040</v>
      </c>
      <c r="L272" s="50">
        <v>43916</v>
      </c>
      <c r="M272" s="50">
        <v>44007</v>
      </c>
    </row>
    <row r="273" spans="10:13" x14ac:dyDescent="0.25">
      <c r="J273" s="50">
        <v>44041</v>
      </c>
      <c r="L273" s="50">
        <v>43917</v>
      </c>
      <c r="M273" s="50">
        <v>44008</v>
      </c>
    </row>
    <row r="274" spans="10:13" x14ac:dyDescent="0.25">
      <c r="J274" s="50">
        <v>44042</v>
      </c>
      <c r="L274" s="50">
        <v>43918</v>
      </c>
      <c r="M274" s="50">
        <v>44009</v>
      </c>
    </row>
    <row r="275" spans="10:13" x14ac:dyDescent="0.25">
      <c r="J275" s="50">
        <v>44043</v>
      </c>
      <c r="L275" s="50">
        <v>43919</v>
      </c>
      <c r="M275" s="50">
        <v>44010</v>
      </c>
    </row>
    <row r="276" spans="10:13" x14ac:dyDescent="0.25">
      <c r="J276" s="50">
        <v>44044</v>
      </c>
      <c r="L276" s="50">
        <v>43920</v>
      </c>
      <c r="M276" s="50">
        <v>44011</v>
      </c>
    </row>
    <row r="277" spans="10:13" x14ac:dyDescent="0.25">
      <c r="J277" s="50">
        <v>44045</v>
      </c>
      <c r="L277" s="50">
        <v>43921</v>
      </c>
      <c r="M277" s="50">
        <v>44012</v>
      </c>
    </row>
    <row r="278" spans="10:13" x14ac:dyDescent="0.25">
      <c r="J278" s="50">
        <v>44046</v>
      </c>
      <c r="L278" s="50">
        <v>43922</v>
      </c>
      <c r="M278" s="50">
        <v>44013</v>
      </c>
    </row>
    <row r="279" spans="10:13" x14ac:dyDescent="0.25">
      <c r="J279" s="50">
        <v>44047</v>
      </c>
      <c r="L279" s="50">
        <v>43923</v>
      </c>
      <c r="M279" s="50">
        <v>44014</v>
      </c>
    </row>
    <row r="280" spans="10:13" x14ac:dyDescent="0.25">
      <c r="J280" s="50">
        <v>44048</v>
      </c>
      <c r="L280" s="50">
        <v>43924</v>
      </c>
      <c r="M280" s="50">
        <v>44015</v>
      </c>
    </row>
    <row r="281" spans="10:13" x14ac:dyDescent="0.25">
      <c r="J281" s="50">
        <v>44049</v>
      </c>
      <c r="L281" s="50">
        <v>43925</v>
      </c>
      <c r="M281" s="50">
        <v>44016</v>
      </c>
    </row>
    <row r="282" spans="10:13" x14ac:dyDescent="0.25">
      <c r="J282" s="50">
        <v>44050</v>
      </c>
      <c r="L282" s="50">
        <v>43926</v>
      </c>
      <c r="M282" s="50">
        <v>44017</v>
      </c>
    </row>
    <row r="283" spans="10:13" x14ac:dyDescent="0.25">
      <c r="J283" s="50">
        <v>44051</v>
      </c>
      <c r="L283" s="50">
        <v>43927</v>
      </c>
      <c r="M283" s="50">
        <v>44018</v>
      </c>
    </row>
    <row r="284" spans="10:13" x14ac:dyDescent="0.25">
      <c r="J284" s="50">
        <v>44052</v>
      </c>
      <c r="L284" s="50">
        <v>43928</v>
      </c>
      <c r="M284" s="50">
        <v>44019</v>
      </c>
    </row>
    <row r="285" spans="10:13" x14ac:dyDescent="0.25">
      <c r="J285" s="50">
        <v>44053</v>
      </c>
      <c r="L285" s="50">
        <v>43929</v>
      </c>
      <c r="M285" s="50">
        <v>44020</v>
      </c>
    </row>
    <row r="286" spans="10:13" x14ac:dyDescent="0.25">
      <c r="J286" s="50">
        <v>44054</v>
      </c>
      <c r="L286" s="50">
        <v>43930</v>
      </c>
      <c r="M286" s="50">
        <v>44021</v>
      </c>
    </row>
    <row r="287" spans="10:13" x14ac:dyDescent="0.25">
      <c r="J287" s="50">
        <v>44055</v>
      </c>
      <c r="L287" s="50">
        <v>43931</v>
      </c>
      <c r="M287" s="50">
        <v>44022</v>
      </c>
    </row>
    <row r="288" spans="10:13" x14ac:dyDescent="0.25">
      <c r="J288" s="50">
        <v>44056</v>
      </c>
      <c r="L288" s="50">
        <v>43932</v>
      </c>
      <c r="M288" s="50">
        <v>44023</v>
      </c>
    </row>
    <row r="289" spans="10:13" x14ac:dyDescent="0.25">
      <c r="J289" s="50">
        <v>44057</v>
      </c>
      <c r="L289" s="50">
        <v>43933</v>
      </c>
      <c r="M289" s="50">
        <v>44024</v>
      </c>
    </row>
    <row r="290" spans="10:13" x14ac:dyDescent="0.25">
      <c r="J290" s="50">
        <v>44058</v>
      </c>
      <c r="L290" s="50">
        <v>43934</v>
      </c>
      <c r="M290" s="50">
        <v>44025</v>
      </c>
    </row>
    <row r="291" spans="10:13" x14ac:dyDescent="0.25">
      <c r="J291" s="50">
        <v>44059</v>
      </c>
      <c r="L291" s="50">
        <v>43935</v>
      </c>
      <c r="M291" s="50">
        <v>44026</v>
      </c>
    </row>
    <row r="292" spans="10:13" x14ac:dyDescent="0.25">
      <c r="J292" s="50">
        <v>44060</v>
      </c>
      <c r="L292" s="50">
        <v>43936</v>
      </c>
      <c r="M292" s="50">
        <v>44027</v>
      </c>
    </row>
    <row r="293" spans="10:13" x14ac:dyDescent="0.25">
      <c r="J293" s="50">
        <v>44061</v>
      </c>
      <c r="L293" s="50">
        <v>43937</v>
      </c>
      <c r="M293" s="50">
        <v>44028</v>
      </c>
    </row>
    <row r="294" spans="10:13" x14ac:dyDescent="0.25">
      <c r="J294" s="50">
        <v>44062</v>
      </c>
      <c r="L294" s="50">
        <v>43938</v>
      </c>
      <c r="M294" s="50">
        <v>44029</v>
      </c>
    </row>
    <row r="295" spans="10:13" x14ac:dyDescent="0.25">
      <c r="J295" s="50">
        <v>44063</v>
      </c>
      <c r="L295" s="50">
        <v>43939</v>
      </c>
      <c r="M295" s="50">
        <v>44030</v>
      </c>
    </row>
    <row r="296" spans="10:13" x14ac:dyDescent="0.25">
      <c r="J296" s="50">
        <v>44064</v>
      </c>
      <c r="L296" s="50">
        <v>43940</v>
      </c>
      <c r="M296" s="50">
        <v>44031</v>
      </c>
    </row>
    <row r="297" spans="10:13" x14ac:dyDescent="0.25">
      <c r="J297" s="50">
        <v>44065</v>
      </c>
      <c r="L297" s="50">
        <v>43941</v>
      </c>
      <c r="M297" s="50">
        <v>44032</v>
      </c>
    </row>
    <row r="298" spans="10:13" x14ac:dyDescent="0.25">
      <c r="J298" s="50">
        <v>44066</v>
      </c>
      <c r="L298" s="50">
        <v>43942</v>
      </c>
      <c r="M298" s="50">
        <v>44033</v>
      </c>
    </row>
    <row r="299" spans="10:13" x14ac:dyDescent="0.25">
      <c r="J299" s="50">
        <v>44067</v>
      </c>
      <c r="L299" s="50">
        <v>43943</v>
      </c>
      <c r="M299" s="50">
        <v>44034</v>
      </c>
    </row>
    <row r="300" spans="10:13" x14ac:dyDescent="0.25">
      <c r="J300" s="50">
        <v>44068</v>
      </c>
      <c r="L300" s="50">
        <v>43944</v>
      </c>
      <c r="M300" s="50">
        <v>44035</v>
      </c>
    </row>
    <row r="301" spans="10:13" x14ac:dyDescent="0.25">
      <c r="J301" s="50">
        <v>44069</v>
      </c>
      <c r="L301" s="50">
        <v>43945</v>
      </c>
      <c r="M301" s="50">
        <v>44036</v>
      </c>
    </row>
    <row r="302" spans="10:13" x14ac:dyDescent="0.25">
      <c r="J302" s="50">
        <v>44070</v>
      </c>
      <c r="L302" s="50">
        <v>43946</v>
      </c>
      <c r="M302" s="50">
        <v>44037</v>
      </c>
    </row>
    <row r="303" spans="10:13" x14ac:dyDescent="0.25">
      <c r="J303" s="50">
        <v>44071</v>
      </c>
      <c r="L303" s="50">
        <v>43947</v>
      </c>
      <c r="M303" s="50">
        <v>44038</v>
      </c>
    </row>
    <row r="304" spans="10:13" x14ac:dyDescent="0.25">
      <c r="J304" s="50">
        <v>44072</v>
      </c>
      <c r="L304" s="50">
        <v>43948</v>
      </c>
      <c r="M304" s="50">
        <v>44039</v>
      </c>
    </row>
    <row r="305" spans="10:13" x14ac:dyDescent="0.25">
      <c r="J305" s="50">
        <v>44073</v>
      </c>
      <c r="L305" s="50">
        <v>43949</v>
      </c>
      <c r="M305" s="50">
        <v>44040</v>
      </c>
    </row>
    <row r="306" spans="10:13" x14ac:dyDescent="0.25">
      <c r="J306" s="50">
        <v>44074</v>
      </c>
      <c r="L306" s="50">
        <v>43950</v>
      </c>
      <c r="M306" s="50">
        <v>44041</v>
      </c>
    </row>
    <row r="307" spans="10:13" x14ac:dyDescent="0.25">
      <c r="J307" s="50">
        <v>44075</v>
      </c>
      <c r="L307" s="50">
        <v>43951</v>
      </c>
      <c r="M307" s="50">
        <v>44042</v>
      </c>
    </row>
    <row r="308" spans="10:13" x14ac:dyDescent="0.25">
      <c r="L308" s="50">
        <v>43952</v>
      </c>
      <c r="M308" s="50">
        <v>44043</v>
      </c>
    </row>
    <row r="309" spans="10:13" x14ac:dyDescent="0.25">
      <c r="L309" s="50">
        <v>43953</v>
      </c>
      <c r="M309" s="50">
        <v>44044</v>
      </c>
    </row>
    <row r="310" spans="10:13" x14ac:dyDescent="0.25">
      <c r="L310" s="50">
        <v>43954</v>
      </c>
      <c r="M310" s="50">
        <v>44045</v>
      </c>
    </row>
    <row r="311" spans="10:13" x14ac:dyDescent="0.25">
      <c r="L311" s="50">
        <v>43955</v>
      </c>
      <c r="M311" s="50">
        <v>44046</v>
      </c>
    </row>
    <row r="312" spans="10:13" x14ac:dyDescent="0.25">
      <c r="L312" s="50">
        <v>43956</v>
      </c>
      <c r="M312" s="50">
        <v>44047</v>
      </c>
    </row>
    <row r="313" spans="10:13" x14ac:dyDescent="0.25">
      <c r="L313" s="50">
        <v>43957</v>
      </c>
      <c r="M313" s="50">
        <v>44048</v>
      </c>
    </row>
    <row r="314" spans="10:13" x14ac:dyDescent="0.25">
      <c r="L314" s="50">
        <v>43958</v>
      </c>
      <c r="M314" s="50">
        <v>44049</v>
      </c>
    </row>
    <row r="315" spans="10:13" x14ac:dyDescent="0.25">
      <c r="L315" s="50">
        <v>43959</v>
      </c>
      <c r="M315" s="50">
        <v>44050</v>
      </c>
    </row>
    <row r="316" spans="10:13" x14ac:dyDescent="0.25">
      <c r="L316" s="50">
        <v>43960</v>
      </c>
      <c r="M316" s="50">
        <v>44051</v>
      </c>
    </row>
    <row r="317" spans="10:13" x14ac:dyDescent="0.25">
      <c r="L317" s="50">
        <v>43961</v>
      </c>
      <c r="M317" s="50">
        <v>44052</v>
      </c>
    </row>
    <row r="318" spans="10:13" x14ac:dyDescent="0.25">
      <c r="L318" s="50">
        <v>43962</v>
      </c>
      <c r="M318" s="50">
        <v>44053</v>
      </c>
    </row>
    <row r="319" spans="10:13" x14ac:dyDescent="0.25">
      <c r="L319" s="50">
        <v>43963</v>
      </c>
      <c r="M319" s="50">
        <v>44054</v>
      </c>
    </row>
    <row r="320" spans="10:13" x14ac:dyDescent="0.25">
      <c r="L320" s="50">
        <v>43964</v>
      </c>
      <c r="M320" s="50">
        <v>44055</v>
      </c>
    </row>
    <row r="321" spans="12:13" x14ac:dyDescent="0.25">
      <c r="L321" s="50">
        <v>43965</v>
      </c>
      <c r="M321" s="50">
        <v>44056</v>
      </c>
    </row>
    <row r="322" spans="12:13" x14ac:dyDescent="0.25">
      <c r="L322" s="50">
        <v>43966</v>
      </c>
      <c r="M322" s="50">
        <v>44057</v>
      </c>
    </row>
    <row r="323" spans="12:13" x14ac:dyDescent="0.25">
      <c r="L323" s="50">
        <v>43967</v>
      </c>
      <c r="M323" s="50">
        <v>44058</v>
      </c>
    </row>
    <row r="324" spans="12:13" x14ac:dyDescent="0.25">
      <c r="L324" s="50">
        <v>43968</v>
      </c>
      <c r="M324" s="50">
        <v>44059</v>
      </c>
    </row>
    <row r="325" spans="12:13" x14ac:dyDescent="0.25">
      <c r="L325" s="50">
        <v>43969</v>
      </c>
      <c r="M325" s="50">
        <v>44060</v>
      </c>
    </row>
    <row r="326" spans="12:13" x14ac:dyDescent="0.25">
      <c r="L326" s="50">
        <v>43970</v>
      </c>
      <c r="M326" s="50">
        <v>44061</v>
      </c>
    </row>
    <row r="327" spans="12:13" x14ac:dyDescent="0.25">
      <c r="L327" s="50">
        <v>43971</v>
      </c>
      <c r="M327" s="50">
        <v>44062</v>
      </c>
    </row>
    <row r="328" spans="12:13" x14ac:dyDescent="0.25">
      <c r="L328" s="50">
        <v>43972</v>
      </c>
      <c r="M328" s="50">
        <v>44063</v>
      </c>
    </row>
    <row r="329" spans="12:13" x14ac:dyDescent="0.25">
      <c r="L329" s="50">
        <v>43973</v>
      </c>
      <c r="M329" s="50">
        <v>44064</v>
      </c>
    </row>
    <row r="330" spans="12:13" x14ac:dyDescent="0.25">
      <c r="L330" s="50">
        <v>43974</v>
      </c>
      <c r="M330" s="50">
        <v>44065</v>
      </c>
    </row>
    <row r="331" spans="12:13" x14ac:dyDescent="0.25">
      <c r="L331" s="50">
        <v>43975</v>
      </c>
      <c r="M331" s="50">
        <v>44066</v>
      </c>
    </row>
    <row r="332" spans="12:13" x14ac:dyDescent="0.25">
      <c r="L332" s="50">
        <v>43976</v>
      </c>
      <c r="M332" s="50">
        <v>44067</v>
      </c>
    </row>
    <row r="333" spans="12:13" x14ac:dyDescent="0.25">
      <c r="L333" s="50">
        <v>43977</v>
      </c>
      <c r="M333" s="50">
        <v>44068</v>
      </c>
    </row>
    <row r="334" spans="12:13" x14ac:dyDescent="0.25">
      <c r="L334" s="50">
        <v>43978</v>
      </c>
      <c r="M334" s="50">
        <v>44069</v>
      </c>
    </row>
    <row r="335" spans="12:13" x14ac:dyDescent="0.25">
      <c r="L335" s="50">
        <v>43979</v>
      </c>
      <c r="M335" s="50">
        <v>44070</v>
      </c>
    </row>
    <row r="336" spans="12:13" x14ac:dyDescent="0.25">
      <c r="L336" s="50">
        <v>43980</v>
      </c>
      <c r="M336" s="50">
        <v>44071</v>
      </c>
    </row>
    <row r="337" spans="12:13" x14ac:dyDescent="0.25">
      <c r="L337" s="50">
        <v>43981</v>
      </c>
      <c r="M337" s="50">
        <v>44072</v>
      </c>
    </row>
    <row r="338" spans="12:13" x14ac:dyDescent="0.25">
      <c r="L338" s="50">
        <v>43982</v>
      </c>
      <c r="M338" s="50">
        <v>44073</v>
      </c>
    </row>
    <row r="339" spans="12:13" x14ac:dyDescent="0.25">
      <c r="L339" s="50">
        <v>43983</v>
      </c>
      <c r="M339" s="50">
        <v>44074</v>
      </c>
    </row>
    <row r="340" spans="12:13" x14ac:dyDescent="0.25">
      <c r="L340" s="50">
        <v>43984</v>
      </c>
      <c r="M340" s="50">
        <v>44075</v>
      </c>
    </row>
    <row r="341" spans="12:13" x14ac:dyDescent="0.25">
      <c r="L341" s="50">
        <v>43985</v>
      </c>
      <c r="M341" s="50">
        <v>44076</v>
      </c>
    </row>
    <row r="342" spans="12:13" x14ac:dyDescent="0.25">
      <c r="L342" s="50">
        <v>43986</v>
      </c>
      <c r="M342" s="50">
        <v>44077</v>
      </c>
    </row>
    <row r="343" spans="12:13" x14ac:dyDescent="0.25">
      <c r="L343" s="50">
        <v>43987</v>
      </c>
      <c r="M343" s="50">
        <v>44078</v>
      </c>
    </row>
    <row r="344" spans="12:13" x14ac:dyDescent="0.25">
      <c r="L344" s="50">
        <v>43988</v>
      </c>
      <c r="M344" s="50">
        <v>44079</v>
      </c>
    </row>
    <row r="345" spans="12:13" x14ac:dyDescent="0.25">
      <c r="L345" s="50">
        <v>43989</v>
      </c>
      <c r="M345" s="50">
        <v>44080</v>
      </c>
    </row>
    <row r="346" spans="12:13" x14ac:dyDescent="0.25">
      <c r="L346" s="50">
        <v>43990</v>
      </c>
      <c r="M346" s="50">
        <v>44081</v>
      </c>
    </row>
    <row r="347" spans="12:13" x14ac:dyDescent="0.25">
      <c r="L347" s="50">
        <v>43991</v>
      </c>
      <c r="M347" s="50">
        <v>44082</v>
      </c>
    </row>
    <row r="348" spans="12:13" x14ac:dyDescent="0.25">
      <c r="L348" s="50">
        <v>43992</v>
      </c>
      <c r="M348" s="50">
        <v>44083</v>
      </c>
    </row>
    <row r="349" spans="12:13" x14ac:dyDescent="0.25">
      <c r="L349" s="50">
        <v>43993</v>
      </c>
      <c r="M349" s="50">
        <v>44084</v>
      </c>
    </row>
    <row r="350" spans="12:13" x14ac:dyDescent="0.25">
      <c r="L350" s="50">
        <v>43994</v>
      </c>
      <c r="M350" s="50">
        <v>44085</v>
      </c>
    </row>
    <row r="351" spans="12:13" x14ac:dyDescent="0.25">
      <c r="L351" s="50">
        <v>43995</v>
      </c>
      <c r="M351" s="50">
        <v>44086</v>
      </c>
    </row>
    <row r="352" spans="12:13" x14ac:dyDescent="0.25">
      <c r="L352" s="50">
        <v>43996</v>
      </c>
      <c r="M352" s="50">
        <v>44087</v>
      </c>
    </row>
    <row r="353" spans="12:13" x14ac:dyDescent="0.25">
      <c r="L353" s="50">
        <v>43997</v>
      </c>
      <c r="M353" s="50">
        <v>44088</v>
      </c>
    </row>
    <row r="354" spans="12:13" x14ac:dyDescent="0.25">
      <c r="L354" s="50">
        <v>43998</v>
      </c>
      <c r="M354" s="50">
        <v>44089</v>
      </c>
    </row>
    <row r="355" spans="12:13" x14ac:dyDescent="0.25">
      <c r="L355" s="50">
        <v>43999</v>
      </c>
      <c r="M355" s="50">
        <v>44090</v>
      </c>
    </row>
    <row r="356" spans="12:13" x14ac:dyDescent="0.25">
      <c r="L356" s="50">
        <v>44000</v>
      </c>
      <c r="M356" s="50">
        <v>44091</v>
      </c>
    </row>
    <row r="357" spans="12:13" x14ac:dyDescent="0.25">
      <c r="L357" s="50">
        <v>44001</v>
      </c>
      <c r="M357" s="50">
        <v>44092</v>
      </c>
    </row>
    <row r="358" spans="12:13" x14ac:dyDescent="0.25">
      <c r="L358" s="50">
        <v>44002</v>
      </c>
      <c r="M358" s="50">
        <v>44093</v>
      </c>
    </row>
    <row r="359" spans="12:13" x14ac:dyDescent="0.25">
      <c r="L359" s="50">
        <v>44003</v>
      </c>
      <c r="M359" s="50">
        <v>44094</v>
      </c>
    </row>
    <row r="360" spans="12:13" x14ac:dyDescent="0.25">
      <c r="L360" s="50">
        <v>44004</v>
      </c>
      <c r="M360" s="50">
        <v>44095</v>
      </c>
    </row>
    <row r="361" spans="12:13" x14ac:dyDescent="0.25">
      <c r="L361" s="50">
        <v>44005</v>
      </c>
      <c r="M361" s="50">
        <v>44096</v>
      </c>
    </row>
    <row r="362" spans="12:13" x14ac:dyDescent="0.25">
      <c r="L362" s="50">
        <v>44006</v>
      </c>
      <c r="M362" s="50">
        <v>44097</v>
      </c>
    </row>
    <row r="363" spans="12:13" x14ac:dyDescent="0.25">
      <c r="L363" s="50">
        <v>44007</v>
      </c>
      <c r="M363" s="50">
        <v>44098</v>
      </c>
    </row>
    <row r="364" spans="12:13" x14ac:dyDescent="0.25">
      <c r="L364" s="50">
        <v>44008</v>
      </c>
      <c r="M364" s="50">
        <v>44099</v>
      </c>
    </row>
    <row r="365" spans="12:13" x14ac:dyDescent="0.25">
      <c r="L365" s="50">
        <v>44009</v>
      </c>
      <c r="M365" s="50">
        <v>44100</v>
      </c>
    </row>
    <row r="366" spans="12:13" x14ac:dyDescent="0.25">
      <c r="L366" s="50">
        <v>44010</v>
      </c>
      <c r="M366" s="50">
        <v>44101</v>
      </c>
    </row>
    <row r="367" spans="12:13" x14ac:dyDescent="0.25">
      <c r="L367" s="50">
        <v>44011</v>
      </c>
      <c r="M367" s="50">
        <v>44102</v>
      </c>
    </row>
    <row r="368" spans="12:13" x14ac:dyDescent="0.25">
      <c r="L368" s="50">
        <v>44012</v>
      </c>
      <c r="M368" s="50">
        <v>44103</v>
      </c>
    </row>
    <row r="369" spans="12:13" x14ac:dyDescent="0.25">
      <c r="L369" s="50">
        <v>44013</v>
      </c>
      <c r="M369" s="50">
        <v>44104</v>
      </c>
    </row>
    <row r="370" spans="12:13" x14ac:dyDescent="0.25">
      <c r="L370" s="50">
        <v>44014</v>
      </c>
      <c r="M370" s="50">
        <v>44105</v>
      </c>
    </row>
    <row r="371" spans="12:13" x14ac:dyDescent="0.25">
      <c r="L371" s="50">
        <v>44015</v>
      </c>
      <c r="M371" s="50">
        <v>44106</v>
      </c>
    </row>
    <row r="372" spans="12:13" x14ac:dyDescent="0.25">
      <c r="L372" s="50">
        <v>44016</v>
      </c>
      <c r="M372" s="50">
        <v>44107</v>
      </c>
    </row>
    <row r="373" spans="12:13" x14ac:dyDescent="0.25">
      <c r="L373" s="50">
        <v>44017</v>
      </c>
      <c r="M373" s="50">
        <v>44108</v>
      </c>
    </row>
    <row r="374" spans="12:13" x14ac:dyDescent="0.25">
      <c r="L374" s="50">
        <v>44018</v>
      </c>
      <c r="M374" s="50">
        <v>44109</v>
      </c>
    </row>
    <row r="375" spans="12:13" x14ac:dyDescent="0.25">
      <c r="L375" s="50">
        <v>44019</v>
      </c>
      <c r="M375" s="50">
        <v>44110</v>
      </c>
    </row>
    <row r="376" spans="12:13" x14ac:dyDescent="0.25">
      <c r="L376" s="50">
        <v>44020</v>
      </c>
      <c r="M376" s="50">
        <v>44111</v>
      </c>
    </row>
    <row r="377" spans="12:13" x14ac:dyDescent="0.25">
      <c r="L377" s="50">
        <v>44021</v>
      </c>
      <c r="M377" s="50">
        <v>44112</v>
      </c>
    </row>
    <row r="378" spans="12:13" x14ac:dyDescent="0.25">
      <c r="L378" s="50">
        <v>44022</v>
      </c>
      <c r="M378" s="50">
        <v>44113</v>
      </c>
    </row>
    <row r="379" spans="12:13" x14ac:dyDescent="0.25">
      <c r="L379" s="50">
        <v>44023</v>
      </c>
      <c r="M379" s="50">
        <v>44114</v>
      </c>
    </row>
    <row r="380" spans="12:13" x14ac:dyDescent="0.25">
      <c r="L380" s="50">
        <v>44024</v>
      </c>
      <c r="M380" s="50">
        <v>44115</v>
      </c>
    </row>
    <row r="381" spans="12:13" x14ac:dyDescent="0.25">
      <c r="L381" s="50">
        <v>44025</v>
      </c>
      <c r="M381" s="50">
        <v>44116</v>
      </c>
    </row>
    <row r="382" spans="12:13" x14ac:dyDescent="0.25">
      <c r="L382" s="50">
        <v>44026</v>
      </c>
      <c r="M382" s="50">
        <v>44117</v>
      </c>
    </row>
    <row r="383" spans="12:13" x14ac:dyDescent="0.25">
      <c r="L383" s="50">
        <v>44027</v>
      </c>
      <c r="M383" s="50">
        <v>44118</v>
      </c>
    </row>
    <row r="384" spans="12:13" x14ac:dyDescent="0.25">
      <c r="L384" s="50">
        <v>44028</v>
      </c>
      <c r="M384" s="50">
        <v>44119</v>
      </c>
    </row>
    <row r="385" spans="12:13" x14ac:dyDescent="0.25">
      <c r="L385" s="50">
        <v>44029</v>
      </c>
      <c r="M385" s="50">
        <v>44120</v>
      </c>
    </row>
    <row r="386" spans="12:13" x14ac:dyDescent="0.25">
      <c r="L386" s="50">
        <v>44030</v>
      </c>
      <c r="M386" s="50">
        <v>44121</v>
      </c>
    </row>
    <row r="387" spans="12:13" x14ac:dyDescent="0.25">
      <c r="L387" s="50">
        <v>44031</v>
      </c>
      <c r="M387" s="50">
        <v>44122</v>
      </c>
    </row>
    <row r="388" spans="12:13" x14ac:dyDescent="0.25">
      <c r="L388" s="50">
        <v>44032</v>
      </c>
      <c r="M388" s="50">
        <v>44123</v>
      </c>
    </row>
    <row r="389" spans="12:13" x14ac:dyDescent="0.25">
      <c r="L389" s="50">
        <v>44033</v>
      </c>
      <c r="M389" s="50">
        <v>44124</v>
      </c>
    </row>
    <row r="390" spans="12:13" x14ac:dyDescent="0.25">
      <c r="L390" s="50">
        <v>44034</v>
      </c>
      <c r="M390" s="50">
        <v>44125</v>
      </c>
    </row>
    <row r="391" spans="12:13" x14ac:dyDescent="0.25">
      <c r="L391" s="50">
        <v>44035</v>
      </c>
      <c r="M391" s="50">
        <v>44126</v>
      </c>
    </row>
    <row r="392" spans="12:13" x14ac:dyDescent="0.25">
      <c r="L392" s="50">
        <v>44036</v>
      </c>
      <c r="M392" s="50">
        <v>44127</v>
      </c>
    </row>
    <row r="393" spans="12:13" x14ac:dyDescent="0.25">
      <c r="L393" s="50">
        <v>44037</v>
      </c>
      <c r="M393" s="50">
        <v>44128</v>
      </c>
    </row>
    <row r="394" spans="12:13" x14ac:dyDescent="0.25">
      <c r="L394" s="50">
        <v>44038</v>
      </c>
      <c r="M394" s="50">
        <v>44129</v>
      </c>
    </row>
    <row r="395" spans="12:13" x14ac:dyDescent="0.25">
      <c r="L395" s="50">
        <v>44039</v>
      </c>
      <c r="M395" s="50">
        <v>44130</v>
      </c>
    </row>
    <row r="396" spans="12:13" x14ac:dyDescent="0.25">
      <c r="L396" s="50">
        <v>44040</v>
      </c>
      <c r="M396" s="50">
        <v>44131</v>
      </c>
    </row>
    <row r="397" spans="12:13" x14ac:dyDescent="0.25">
      <c r="L397" s="50">
        <v>44041</v>
      </c>
      <c r="M397" s="50">
        <v>44132</v>
      </c>
    </row>
    <row r="398" spans="12:13" x14ac:dyDescent="0.25">
      <c r="L398" s="50">
        <v>44042</v>
      </c>
      <c r="M398" s="50">
        <v>44133</v>
      </c>
    </row>
    <row r="399" spans="12:13" x14ac:dyDescent="0.25">
      <c r="L399" s="50">
        <v>44043</v>
      </c>
      <c r="M399" s="50">
        <v>44134</v>
      </c>
    </row>
    <row r="400" spans="12:13" x14ac:dyDescent="0.25">
      <c r="L400" s="50">
        <v>44044</v>
      </c>
      <c r="M400" s="50">
        <v>44135</v>
      </c>
    </row>
    <row r="401" spans="12:13" x14ac:dyDescent="0.25">
      <c r="L401" s="50">
        <v>44045</v>
      </c>
      <c r="M401" s="50">
        <v>44136</v>
      </c>
    </row>
    <row r="402" spans="12:13" x14ac:dyDescent="0.25">
      <c r="L402" s="50">
        <v>44046</v>
      </c>
      <c r="M402" s="50">
        <v>44137</v>
      </c>
    </row>
    <row r="403" spans="12:13" x14ac:dyDescent="0.25">
      <c r="L403" s="50">
        <v>44047</v>
      </c>
      <c r="M403" s="50">
        <v>44138</v>
      </c>
    </row>
    <row r="404" spans="12:13" x14ac:dyDescent="0.25">
      <c r="L404" s="50">
        <v>44048</v>
      </c>
      <c r="M404" s="50">
        <v>44139</v>
      </c>
    </row>
    <row r="405" spans="12:13" x14ac:dyDescent="0.25">
      <c r="L405" s="50">
        <v>44049</v>
      </c>
      <c r="M405" s="50">
        <v>44140</v>
      </c>
    </row>
    <row r="406" spans="12:13" x14ac:dyDescent="0.25">
      <c r="L406" s="50">
        <v>44050</v>
      </c>
      <c r="M406" s="50">
        <v>44141</v>
      </c>
    </row>
    <row r="407" spans="12:13" x14ac:dyDescent="0.25">
      <c r="L407" s="50">
        <v>44051</v>
      </c>
      <c r="M407" s="50">
        <v>44142</v>
      </c>
    </row>
    <row r="408" spans="12:13" x14ac:dyDescent="0.25">
      <c r="L408" s="50">
        <v>44052</v>
      </c>
      <c r="M408" s="50">
        <v>44143</v>
      </c>
    </row>
    <row r="409" spans="12:13" x14ac:dyDescent="0.25">
      <c r="L409" s="50">
        <v>44053</v>
      </c>
      <c r="M409" s="50">
        <v>44144</v>
      </c>
    </row>
    <row r="410" spans="12:13" x14ac:dyDescent="0.25">
      <c r="L410" s="50">
        <v>44054</v>
      </c>
      <c r="M410" s="50">
        <v>44145</v>
      </c>
    </row>
    <row r="411" spans="12:13" x14ac:dyDescent="0.25">
      <c r="L411" s="50">
        <v>44055</v>
      </c>
      <c r="M411" s="50">
        <v>44146</v>
      </c>
    </row>
    <row r="412" spans="12:13" x14ac:dyDescent="0.25">
      <c r="L412" s="50">
        <v>44056</v>
      </c>
      <c r="M412" s="50">
        <v>44147</v>
      </c>
    </row>
    <row r="413" spans="12:13" x14ac:dyDescent="0.25">
      <c r="L413" s="50">
        <v>44057</v>
      </c>
      <c r="M413" s="50">
        <v>44148</v>
      </c>
    </row>
    <row r="414" spans="12:13" x14ac:dyDescent="0.25">
      <c r="L414" s="50">
        <v>44058</v>
      </c>
      <c r="M414" s="50">
        <v>44149</v>
      </c>
    </row>
    <row r="415" spans="12:13" x14ac:dyDescent="0.25">
      <c r="L415" s="50">
        <v>44059</v>
      </c>
      <c r="M415" s="50">
        <v>44150</v>
      </c>
    </row>
    <row r="416" spans="12:13" x14ac:dyDescent="0.25">
      <c r="L416" s="50">
        <v>44060</v>
      </c>
      <c r="M416" s="50">
        <v>44151</v>
      </c>
    </row>
    <row r="417" spans="12:13" x14ac:dyDescent="0.25">
      <c r="L417" s="50">
        <v>44061</v>
      </c>
      <c r="M417" s="50">
        <v>44152</v>
      </c>
    </row>
    <row r="418" spans="12:13" x14ac:dyDescent="0.25">
      <c r="L418" s="50">
        <v>44062</v>
      </c>
      <c r="M418" s="50">
        <v>44153</v>
      </c>
    </row>
    <row r="419" spans="12:13" x14ac:dyDescent="0.25">
      <c r="L419" s="50">
        <v>44063</v>
      </c>
      <c r="M419" s="50">
        <v>44154</v>
      </c>
    </row>
    <row r="420" spans="12:13" x14ac:dyDescent="0.25">
      <c r="L420" s="50">
        <v>44064</v>
      </c>
      <c r="M420" s="50">
        <v>44155</v>
      </c>
    </row>
    <row r="421" spans="12:13" x14ac:dyDescent="0.25">
      <c r="L421" s="50">
        <v>44065</v>
      </c>
      <c r="M421" s="50">
        <v>44156</v>
      </c>
    </row>
    <row r="422" spans="12:13" x14ac:dyDescent="0.25">
      <c r="L422" s="50">
        <v>44066</v>
      </c>
      <c r="M422" s="50">
        <v>44157</v>
      </c>
    </row>
    <row r="423" spans="12:13" x14ac:dyDescent="0.25">
      <c r="L423" s="50">
        <v>44067</v>
      </c>
      <c r="M423" s="50">
        <v>44158</v>
      </c>
    </row>
    <row r="424" spans="12:13" x14ac:dyDescent="0.25">
      <c r="L424" s="50">
        <v>44068</v>
      </c>
      <c r="M424" s="50">
        <v>44159</v>
      </c>
    </row>
    <row r="425" spans="12:13" x14ac:dyDescent="0.25">
      <c r="L425" s="50">
        <v>44069</v>
      </c>
      <c r="M425" s="50">
        <v>44160</v>
      </c>
    </row>
    <row r="426" spans="12:13" x14ac:dyDescent="0.25">
      <c r="L426" s="50">
        <v>44070</v>
      </c>
      <c r="M426" s="50">
        <v>44161</v>
      </c>
    </row>
    <row r="427" spans="12:13" x14ac:dyDescent="0.25">
      <c r="L427" s="50">
        <v>44071</v>
      </c>
      <c r="M427" s="50">
        <v>44162</v>
      </c>
    </row>
    <row r="428" spans="12:13" x14ac:dyDescent="0.25">
      <c r="L428" s="50">
        <v>44072</v>
      </c>
      <c r="M428" s="50">
        <v>44163</v>
      </c>
    </row>
    <row r="429" spans="12:13" x14ac:dyDescent="0.25">
      <c r="L429" s="50">
        <v>44073</v>
      </c>
      <c r="M429" s="50">
        <v>44164</v>
      </c>
    </row>
    <row r="430" spans="12:13" x14ac:dyDescent="0.25">
      <c r="L430" s="50">
        <v>44074</v>
      </c>
      <c r="M430" s="50">
        <v>44165</v>
      </c>
    </row>
    <row r="431" spans="12:13" x14ac:dyDescent="0.25">
      <c r="L431" s="50">
        <v>44075</v>
      </c>
      <c r="M431" s="50"/>
    </row>
    <row r="432" spans="12:13" x14ac:dyDescent="0.25">
      <c r="L432" s="50"/>
      <c r="M432" s="50"/>
    </row>
    <row r="433" spans="12:13" x14ac:dyDescent="0.25">
      <c r="L433" s="50"/>
      <c r="M433" s="50"/>
    </row>
    <row r="434" spans="12:13" x14ac:dyDescent="0.25">
      <c r="L434" s="50"/>
      <c r="M434" s="50"/>
    </row>
    <row r="435" spans="12:13" x14ac:dyDescent="0.25">
      <c r="L435" s="50"/>
      <c r="M435" s="50"/>
    </row>
    <row r="436" spans="12:13" x14ac:dyDescent="0.25">
      <c r="L436" s="50"/>
      <c r="M436" s="50"/>
    </row>
    <row r="437" spans="12:13" x14ac:dyDescent="0.25">
      <c r="L437" s="50"/>
      <c r="M437" s="50"/>
    </row>
    <row r="438" spans="12:13" x14ac:dyDescent="0.25">
      <c r="L438" s="50"/>
      <c r="M438" s="50"/>
    </row>
    <row r="439" spans="12:13" x14ac:dyDescent="0.25">
      <c r="L439" s="50"/>
      <c r="M439" s="50"/>
    </row>
    <row r="440" spans="12:13" x14ac:dyDescent="0.25">
      <c r="L440" s="50"/>
      <c r="M440" s="50"/>
    </row>
    <row r="441" spans="12:13" x14ac:dyDescent="0.25">
      <c r="L441" s="50"/>
      <c r="M441" s="50"/>
    </row>
    <row r="442" spans="12:13" x14ac:dyDescent="0.25">
      <c r="L442" s="50"/>
      <c r="M442" s="50"/>
    </row>
    <row r="443" spans="12:13" x14ac:dyDescent="0.25">
      <c r="L443" s="50"/>
      <c r="M443" s="50"/>
    </row>
    <row r="444" spans="12:13" x14ac:dyDescent="0.25">
      <c r="L444" s="50"/>
      <c r="M444" s="50"/>
    </row>
    <row r="445" spans="12:13" x14ac:dyDescent="0.25">
      <c r="L445" s="50"/>
      <c r="M445" s="50"/>
    </row>
    <row r="446" spans="12:13" x14ac:dyDescent="0.25">
      <c r="L446" s="50"/>
      <c r="M446" s="50"/>
    </row>
    <row r="447" spans="12:13" x14ac:dyDescent="0.25">
      <c r="L447" s="50"/>
      <c r="M447" s="50"/>
    </row>
    <row r="448" spans="12:13" x14ac:dyDescent="0.25">
      <c r="L448" s="50"/>
      <c r="M448" s="50"/>
    </row>
    <row r="449" spans="12:13" x14ac:dyDescent="0.25">
      <c r="L449" s="50"/>
      <c r="M449" s="50"/>
    </row>
    <row r="450" spans="12:13" x14ac:dyDescent="0.25">
      <c r="L450" s="50"/>
      <c r="M450" s="50"/>
    </row>
    <row r="451" spans="12:13" x14ac:dyDescent="0.25">
      <c r="L451" s="50"/>
      <c r="M451" s="50"/>
    </row>
    <row r="452" spans="12:13" x14ac:dyDescent="0.25">
      <c r="L452" s="50"/>
      <c r="M452" s="50"/>
    </row>
    <row r="453" spans="12:13" x14ac:dyDescent="0.25">
      <c r="L453" s="50"/>
      <c r="M453" s="50"/>
    </row>
    <row r="454" spans="12:13" x14ac:dyDescent="0.25">
      <c r="L454" s="50"/>
      <c r="M454" s="50"/>
    </row>
    <row r="455" spans="12:13" x14ac:dyDescent="0.25">
      <c r="L455" s="50"/>
      <c r="M455" s="50"/>
    </row>
    <row r="456" spans="12:13" x14ac:dyDescent="0.25">
      <c r="L456" s="50"/>
      <c r="M456" s="50"/>
    </row>
    <row r="457" spans="12:13" x14ac:dyDescent="0.25">
      <c r="L457" s="50"/>
      <c r="M457" s="50"/>
    </row>
    <row r="458" spans="12:13" x14ac:dyDescent="0.25">
      <c r="L458" s="50"/>
      <c r="M458" s="50"/>
    </row>
    <row r="459" spans="12:13" x14ac:dyDescent="0.25">
      <c r="L459" s="50"/>
      <c r="M459" s="50"/>
    </row>
    <row r="460" spans="12:13" x14ac:dyDescent="0.25">
      <c r="L460" s="50"/>
      <c r="M460" s="50"/>
    </row>
    <row r="461" spans="12:13" x14ac:dyDescent="0.25">
      <c r="L461" s="50"/>
      <c r="M461" s="50"/>
    </row>
    <row r="462" spans="12:13" x14ac:dyDescent="0.25">
      <c r="L462" s="50"/>
      <c r="M462" s="50"/>
    </row>
    <row r="463" spans="12:13" x14ac:dyDescent="0.25">
      <c r="L463" s="50"/>
      <c r="M463" s="50"/>
    </row>
    <row r="464" spans="12:13" x14ac:dyDescent="0.25">
      <c r="L464" s="50"/>
      <c r="M464" s="50"/>
    </row>
    <row r="465" spans="12:13" x14ac:dyDescent="0.25">
      <c r="L465" s="50"/>
      <c r="M465" s="50"/>
    </row>
    <row r="466" spans="12:13" x14ac:dyDescent="0.25">
      <c r="L466" s="50"/>
      <c r="M466" s="50"/>
    </row>
    <row r="467" spans="12:13" x14ac:dyDescent="0.25">
      <c r="L467" s="50"/>
      <c r="M467" s="50"/>
    </row>
    <row r="468" spans="12:13" x14ac:dyDescent="0.25">
      <c r="L468" s="50"/>
      <c r="M468" s="50"/>
    </row>
    <row r="469" spans="12:13" x14ac:dyDescent="0.25">
      <c r="L469" s="50"/>
      <c r="M469" s="50"/>
    </row>
    <row r="470" spans="12:13" x14ac:dyDescent="0.25">
      <c r="L470" s="50"/>
      <c r="M470" s="50"/>
    </row>
    <row r="471" spans="12:13" x14ac:dyDescent="0.25">
      <c r="L471" s="50"/>
      <c r="M471" s="50"/>
    </row>
    <row r="472" spans="12:13" x14ac:dyDescent="0.25">
      <c r="L472" s="50"/>
      <c r="M472" s="50"/>
    </row>
    <row r="473" spans="12:13" x14ac:dyDescent="0.25">
      <c r="L473" s="50"/>
      <c r="M473" s="50"/>
    </row>
    <row r="474" spans="12:13" x14ac:dyDescent="0.25">
      <c r="L474" s="50"/>
      <c r="M474" s="50"/>
    </row>
    <row r="475" spans="12:13" x14ac:dyDescent="0.25">
      <c r="L475" s="50"/>
      <c r="M475" s="50"/>
    </row>
    <row r="476" spans="12:13" x14ac:dyDescent="0.25">
      <c r="L476" s="50"/>
      <c r="M476" s="50"/>
    </row>
    <row r="477" spans="12:13" x14ac:dyDescent="0.25">
      <c r="L477" s="50"/>
      <c r="M477" s="50"/>
    </row>
    <row r="478" spans="12:13" x14ac:dyDescent="0.25">
      <c r="L478" s="50"/>
      <c r="M478" s="50"/>
    </row>
    <row r="479" spans="12:13" x14ac:dyDescent="0.25">
      <c r="L479" s="50"/>
      <c r="M479" s="50"/>
    </row>
    <row r="480" spans="12:13" x14ac:dyDescent="0.25">
      <c r="L480" s="50"/>
      <c r="M480" s="50"/>
    </row>
    <row r="481" spans="12:13" x14ac:dyDescent="0.25">
      <c r="L481" s="50"/>
      <c r="M481" s="50"/>
    </row>
    <row r="482" spans="12:13" x14ac:dyDescent="0.25">
      <c r="L482" s="50"/>
      <c r="M482" s="50"/>
    </row>
    <row r="483" spans="12:13" x14ac:dyDescent="0.25">
      <c r="L483" s="50"/>
      <c r="M483" s="50"/>
    </row>
    <row r="484" spans="12:13" x14ac:dyDescent="0.25">
      <c r="L484" s="50"/>
      <c r="M484" s="50"/>
    </row>
    <row r="485" spans="12:13" x14ac:dyDescent="0.25">
      <c r="L485" s="50"/>
      <c r="M485" s="50"/>
    </row>
    <row r="486" spans="12:13" x14ac:dyDescent="0.25">
      <c r="L486" s="50"/>
      <c r="M486" s="50"/>
    </row>
    <row r="487" spans="12:13" x14ac:dyDescent="0.25">
      <c r="L487" s="50"/>
      <c r="M487" s="50"/>
    </row>
    <row r="488" spans="12:13" x14ac:dyDescent="0.25">
      <c r="L488" s="50"/>
      <c r="M488" s="50"/>
    </row>
    <row r="489" spans="12:13" x14ac:dyDescent="0.25">
      <c r="L489" s="50"/>
      <c r="M489" s="50"/>
    </row>
    <row r="490" spans="12:13" x14ac:dyDescent="0.25">
      <c r="L490" s="50"/>
      <c r="M490" s="50"/>
    </row>
    <row r="491" spans="12:13" x14ac:dyDescent="0.25">
      <c r="L491" s="50"/>
      <c r="M491" s="50"/>
    </row>
    <row r="492" spans="12:13" x14ac:dyDescent="0.25">
      <c r="L492" s="50"/>
      <c r="M492" s="50"/>
    </row>
    <row r="493" spans="12:13" x14ac:dyDescent="0.25">
      <c r="L493" s="50"/>
      <c r="M493" s="50"/>
    </row>
    <row r="494" spans="12:13" x14ac:dyDescent="0.25">
      <c r="L494" s="50"/>
      <c r="M494" s="50"/>
    </row>
    <row r="495" spans="12:13" x14ac:dyDescent="0.25">
      <c r="L495" s="50"/>
      <c r="M495" s="50"/>
    </row>
    <row r="496" spans="12:13" x14ac:dyDescent="0.25">
      <c r="L496" s="50"/>
      <c r="M496" s="50"/>
    </row>
    <row r="497" spans="12:13" x14ac:dyDescent="0.25">
      <c r="L497" s="50"/>
      <c r="M497" s="50"/>
    </row>
    <row r="498" spans="12:13" x14ac:dyDescent="0.25">
      <c r="L498" s="50"/>
      <c r="M498" s="50"/>
    </row>
    <row r="499" spans="12:13" x14ac:dyDescent="0.25">
      <c r="L499" s="50"/>
      <c r="M499" s="50"/>
    </row>
    <row r="500" spans="12:13" x14ac:dyDescent="0.25">
      <c r="L500" s="50"/>
      <c r="M500" s="50"/>
    </row>
    <row r="501" spans="12:13" x14ac:dyDescent="0.25">
      <c r="L501" s="50"/>
      <c r="M501" s="50"/>
    </row>
    <row r="502" spans="12:13" x14ac:dyDescent="0.25">
      <c r="L502" s="50"/>
      <c r="M502" s="50"/>
    </row>
    <row r="503" spans="12:13" x14ac:dyDescent="0.25">
      <c r="L503" s="50"/>
      <c r="M503" s="50"/>
    </row>
    <row r="504" spans="12:13" x14ac:dyDescent="0.25">
      <c r="L504" s="50"/>
      <c r="M504" s="50"/>
    </row>
    <row r="505" spans="12:13" x14ac:dyDescent="0.25">
      <c r="L505" s="50"/>
      <c r="M505" s="50"/>
    </row>
    <row r="506" spans="12:13" x14ac:dyDescent="0.25">
      <c r="L506" s="50"/>
      <c r="M506" s="50"/>
    </row>
    <row r="507" spans="12:13" x14ac:dyDescent="0.25">
      <c r="L507" s="50"/>
      <c r="M507" s="50"/>
    </row>
    <row r="508" spans="12:13" x14ac:dyDescent="0.25">
      <c r="L508" s="50"/>
      <c r="M508" s="50"/>
    </row>
    <row r="509" spans="12:13" x14ac:dyDescent="0.25">
      <c r="L509" s="50"/>
      <c r="M509" s="50"/>
    </row>
    <row r="510" spans="12:13" x14ac:dyDescent="0.25">
      <c r="L510" s="50"/>
      <c r="M510" s="50"/>
    </row>
    <row r="511" spans="12:13" x14ac:dyDescent="0.25">
      <c r="L511" s="50"/>
      <c r="M511" s="50"/>
    </row>
    <row r="512" spans="12:13" x14ac:dyDescent="0.25">
      <c r="L512" s="50"/>
      <c r="M512" s="50"/>
    </row>
    <row r="513" spans="12:13" x14ac:dyDescent="0.25">
      <c r="L513" s="50"/>
      <c r="M513" s="50"/>
    </row>
    <row r="514" spans="12:13" x14ac:dyDescent="0.25">
      <c r="L514" s="50"/>
      <c r="M514" s="50"/>
    </row>
    <row r="515" spans="12:13" x14ac:dyDescent="0.25">
      <c r="L515" s="50"/>
      <c r="M515" s="50"/>
    </row>
    <row r="516" spans="12:13" x14ac:dyDescent="0.25">
      <c r="L516" s="50"/>
      <c r="M516" s="50"/>
    </row>
    <row r="517" spans="12:13" x14ac:dyDescent="0.25">
      <c r="L517" s="50"/>
      <c r="M517" s="50"/>
    </row>
    <row r="518" spans="12:13" x14ac:dyDescent="0.25">
      <c r="L518" s="50"/>
      <c r="M518" s="50"/>
    </row>
    <row r="519" spans="12:13" x14ac:dyDescent="0.25">
      <c r="L519" s="50"/>
      <c r="M519" s="50"/>
    </row>
    <row r="520" spans="12:13" x14ac:dyDescent="0.25">
      <c r="L520" s="50"/>
      <c r="M520" s="50"/>
    </row>
    <row r="521" spans="12:13" x14ac:dyDescent="0.25">
      <c r="L521" s="50"/>
      <c r="M521" s="50"/>
    </row>
    <row r="522" spans="12:13" x14ac:dyDescent="0.25">
      <c r="L522" s="50"/>
      <c r="M522" s="50"/>
    </row>
    <row r="523" spans="12:13" x14ac:dyDescent="0.25">
      <c r="L523" s="50"/>
      <c r="M523" s="50"/>
    </row>
    <row r="524" spans="12:13" x14ac:dyDescent="0.25">
      <c r="L524" s="50"/>
      <c r="M524" s="50"/>
    </row>
    <row r="525" spans="12:13" x14ac:dyDescent="0.25">
      <c r="L525" s="50"/>
      <c r="M525" s="50"/>
    </row>
    <row r="526" spans="12:13" x14ac:dyDescent="0.25">
      <c r="L526" s="50"/>
      <c r="M526" s="50"/>
    </row>
    <row r="527" spans="12:13" x14ac:dyDescent="0.25">
      <c r="L527" s="50"/>
      <c r="M527" s="50"/>
    </row>
    <row r="528" spans="12:13" x14ac:dyDescent="0.25">
      <c r="L528" s="50"/>
      <c r="M528" s="50"/>
    </row>
    <row r="529" spans="12:13" x14ac:dyDescent="0.25">
      <c r="L529" s="50"/>
      <c r="M529" s="50"/>
    </row>
    <row r="530" spans="12:13" x14ac:dyDescent="0.25">
      <c r="L530" s="50"/>
      <c r="M530" s="50"/>
    </row>
    <row r="531" spans="12:13" x14ac:dyDescent="0.25">
      <c r="L531" s="50"/>
      <c r="M531" s="50"/>
    </row>
    <row r="532" spans="12:13" x14ac:dyDescent="0.25">
      <c r="L532" s="50"/>
      <c r="M532" s="50"/>
    </row>
    <row r="533" spans="12:13" x14ac:dyDescent="0.25">
      <c r="L533" s="50"/>
      <c r="M533" s="50"/>
    </row>
    <row r="534" spans="12:13" x14ac:dyDescent="0.25">
      <c r="L534" s="50"/>
      <c r="M534" s="50"/>
    </row>
    <row r="535" spans="12:13" x14ac:dyDescent="0.25">
      <c r="L535" s="50"/>
      <c r="M535" s="50"/>
    </row>
    <row r="536" spans="12:13" x14ac:dyDescent="0.25">
      <c r="L536" s="50"/>
      <c r="M536" s="50"/>
    </row>
    <row r="537" spans="12:13" x14ac:dyDescent="0.25">
      <c r="L537" s="50"/>
      <c r="M537" s="50"/>
    </row>
    <row r="538" spans="12:13" x14ac:dyDescent="0.25">
      <c r="L538" s="50"/>
      <c r="M538" s="50"/>
    </row>
    <row r="539" spans="12:13" x14ac:dyDescent="0.25">
      <c r="L539" s="50"/>
      <c r="M539" s="50"/>
    </row>
    <row r="540" spans="12:13" x14ac:dyDescent="0.25">
      <c r="L540" s="50"/>
      <c r="M540" s="50"/>
    </row>
    <row r="541" spans="12:13" x14ac:dyDescent="0.25">
      <c r="L541" s="50"/>
      <c r="M541" s="50"/>
    </row>
    <row r="542" spans="12:13" x14ac:dyDescent="0.25">
      <c r="L542" s="50"/>
      <c r="M542" s="50"/>
    </row>
    <row r="543" spans="12:13" x14ac:dyDescent="0.25">
      <c r="L543" s="50"/>
      <c r="M543" s="50"/>
    </row>
    <row r="544" spans="12:13" x14ac:dyDescent="0.25">
      <c r="L544" s="50"/>
      <c r="M544" s="50"/>
    </row>
    <row r="545" spans="12:13" x14ac:dyDescent="0.25">
      <c r="L545" s="50"/>
      <c r="M545" s="50"/>
    </row>
    <row r="546" spans="12:13" x14ac:dyDescent="0.25">
      <c r="L546" s="50"/>
      <c r="M546" s="50"/>
    </row>
    <row r="547" spans="12:13" x14ac:dyDescent="0.25">
      <c r="L547" s="50"/>
      <c r="M547" s="50"/>
    </row>
    <row r="548" spans="12:13" x14ac:dyDescent="0.25">
      <c r="L548" s="50"/>
      <c r="M548" s="50"/>
    </row>
    <row r="549" spans="12:13" x14ac:dyDescent="0.25">
      <c r="L549" s="50"/>
      <c r="M549" s="50"/>
    </row>
    <row r="550" spans="12:13" x14ac:dyDescent="0.25">
      <c r="L550" s="50"/>
      <c r="M550" s="50"/>
    </row>
    <row r="551" spans="12:13" x14ac:dyDescent="0.25">
      <c r="L551" s="50"/>
      <c r="M551" s="50"/>
    </row>
    <row r="552" spans="12:13" x14ac:dyDescent="0.25">
      <c r="L552" s="50"/>
      <c r="M552" s="50"/>
    </row>
    <row r="553" spans="12:13" x14ac:dyDescent="0.25">
      <c r="L553" s="50"/>
    </row>
    <row r="554" spans="12:13" x14ac:dyDescent="0.25">
      <c r="L554" s="50"/>
    </row>
    <row r="555" spans="12:13" x14ac:dyDescent="0.25">
      <c r="L555" s="50"/>
    </row>
    <row r="556" spans="12:13" x14ac:dyDescent="0.25">
      <c r="L556" s="50"/>
    </row>
    <row r="557" spans="12:13" x14ac:dyDescent="0.25">
      <c r="L557" s="50"/>
    </row>
    <row r="558" spans="12:13" x14ac:dyDescent="0.25">
      <c r="L558" s="50"/>
    </row>
    <row r="559" spans="12:13" x14ac:dyDescent="0.25">
      <c r="L559" s="50"/>
    </row>
    <row r="560" spans="12:13" x14ac:dyDescent="0.25">
      <c r="L560" s="50"/>
    </row>
    <row r="561" spans="12:12" x14ac:dyDescent="0.25">
      <c r="L561" s="50"/>
    </row>
    <row r="562" spans="12:12" x14ac:dyDescent="0.25">
      <c r="L562" s="50"/>
    </row>
    <row r="563" spans="12:12" x14ac:dyDescent="0.25">
      <c r="L563" s="50"/>
    </row>
    <row r="564" spans="12:12" x14ac:dyDescent="0.25">
      <c r="L564" s="50"/>
    </row>
    <row r="565" spans="12:12" x14ac:dyDescent="0.25">
      <c r="L565" s="50"/>
    </row>
    <row r="566" spans="12:12" x14ac:dyDescent="0.25">
      <c r="L566" s="50"/>
    </row>
    <row r="567" spans="12:12" x14ac:dyDescent="0.25">
      <c r="L567" s="50"/>
    </row>
    <row r="568" spans="12:12" x14ac:dyDescent="0.25">
      <c r="L568" s="50"/>
    </row>
    <row r="569" spans="12:12" x14ac:dyDescent="0.25">
      <c r="L569" s="50"/>
    </row>
    <row r="570" spans="12:12" x14ac:dyDescent="0.25">
      <c r="L570" s="50"/>
    </row>
    <row r="571" spans="12:12" x14ac:dyDescent="0.25">
      <c r="L571" s="50"/>
    </row>
    <row r="572" spans="12:12" x14ac:dyDescent="0.25">
      <c r="L572" s="50"/>
    </row>
    <row r="573" spans="12:12" x14ac:dyDescent="0.25">
      <c r="L573" s="50"/>
    </row>
    <row r="574" spans="12:12" x14ac:dyDescent="0.25">
      <c r="L574" s="50"/>
    </row>
    <row r="575" spans="12:12" x14ac:dyDescent="0.25">
      <c r="L575" s="50"/>
    </row>
    <row r="576" spans="12:12" x14ac:dyDescent="0.25">
      <c r="L576" s="50"/>
    </row>
    <row r="577" spans="12:12" x14ac:dyDescent="0.25">
      <c r="L577" s="50"/>
    </row>
    <row r="578" spans="12:12" x14ac:dyDescent="0.25">
      <c r="L578" s="50"/>
    </row>
    <row r="579" spans="12:12" x14ac:dyDescent="0.25">
      <c r="L579" s="50"/>
    </row>
    <row r="580" spans="12:12" x14ac:dyDescent="0.25">
      <c r="L580" s="50"/>
    </row>
    <row r="581" spans="12:12" x14ac:dyDescent="0.25">
      <c r="L581" s="50"/>
    </row>
    <row r="582" spans="12:12" x14ac:dyDescent="0.25">
      <c r="L582" s="50"/>
    </row>
    <row r="583" spans="12:12" x14ac:dyDescent="0.25">
      <c r="L583" s="50"/>
    </row>
    <row r="584" spans="12:12" x14ac:dyDescent="0.25">
      <c r="L584" s="50"/>
    </row>
    <row r="585" spans="12:12" x14ac:dyDescent="0.25">
      <c r="L585" s="50"/>
    </row>
    <row r="586" spans="12:12" x14ac:dyDescent="0.25">
      <c r="L586" s="50"/>
    </row>
    <row r="587" spans="12:12" x14ac:dyDescent="0.25">
      <c r="L587" s="50"/>
    </row>
    <row r="588" spans="12:12" x14ac:dyDescent="0.25">
      <c r="L588" s="50"/>
    </row>
    <row r="589" spans="12:12" x14ac:dyDescent="0.25">
      <c r="L589" s="50"/>
    </row>
    <row r="590" spans="12:12" x14ac:dyDescent="0.25">
      <c r="L590" s="50"/>
    </row>
    <row r="591" spans="12:12" x14ac:dyDescent="0.25">
      <c r="L591" s="50"/>
    </row>
    <row r="592" spans="12:12" x14ac:dyDescent="0.25">
      <c r="L592" s="50"/>
    </row>
    <row r="593" spans="12:12" x14ac:dyDescent="0.25">
      <c r="L593" s="50"/>
    </row>
    <row r="594" spans="12:12" x14ac:dyDescent="0.25">
      <c r="L594" s="50"/>
    </row>
    <row r="595" spans="12:12" x14ac:dyDescent="0.25">
      <c r="L595" s="50"/>
    </row>
    <row r="596" spans="12:12" x14ac:dyDescent="0.25">
      <c r="L596" s="50"/>
    </row>
    <row r="597" spans="12:12" x14ac:dyDescent="0.25">
      <c r="L597" s="50"/>
    </row>
    <row r="598" spans="12:12" x14ac:dyDescent="0.25">
      <c r="L598" s="50"/>
    </row>
    <row r="599" spans="12:12" x14ac:dyDescent="0.25">
      <c r="L599" s="50"/>
    </row>
    <row r="600" spans="12:12" x14ac:dyDescent="0.25">
      <c r="L600" s="50"/>
    </row>
    <row r="601" spans="12:12" x14ac:dyDescent="0.25">
      <c r="L601" s="50"/>
    </row>
    <row r="602" spans="12:12" x14ac:dyDescent="0.25">
      <c r="L602" s="50"/>
    </row>
    <row r="603" spans="12:12" x14ac:dyDescent="0.25">
      <c r="L603" s="50"/>
    </row>
    <row r="604" spans="12:12" x14ac:dyDescent="0.25">
      <c r="L604" s="50"/>
    </row>
    <row r="605" spans="12:12" x14ac:dyDescent="0.25">
      <c r="L605" s="50"/>
    </row>
    <row r="606" spans="12:12" x14ac:dyDescent="0.25">
      <c r="L606" s="50"/>
    </row>
    <row r="607" spans="12:12" x14ac:dyDescent="0.25">
      <c r="L607" s="50"/>
    </row>
    <row r="608" spans="12:12" x14ac:dyDescent="0.25">
      <c r="L608" s="50"/>
    </row>
    <row r="609" spans="12:12" x14ac:dyDescent="0.25">
      <c r="L609" s="50"/>
    </row>
    <row r="610" spans="12:12" x14ac:dyDescent="0.25">
      <c r="L610" s="50"/>
    </row>
    <row r="611" spans="12:12" x14ac:dyDescent="0.25">
      <c r="L611" s="50"/>
    </row>
    <row r="612" spans="12:12" x14ac:dyDescent="0.25">
      <c r="L612" s="50"/>
    </row>
    <row r="613" spans="12:12" x14ac:dyDescent="0.25">
      <c r="L613" s="50"/>
    </row>
    <row r="614" spans="12:12" x14ac:dyDescent="0.25">
      <c r="L614" s="50"/>
    </row>
    <row r="615" spans="12:12" x14ac:dyDescent="0.25">
      <c r="L615" s="50"/>
    </row>
    <row r="616" spans="12:12" x14ac:dyDescent="0.25">
      <c r="L616" s="50"/>
    </row>
    <row r="617" spans="12:12" x14ac:dyDescent="0.25">
      <c r="L617" s="50"/>
    </row>
    <row r="618" spans="12:12" x14ac:dyDescent="0.25">
      <c r="L618" s="50"/>
    </row>
    <row r="619" spans="12:12" x14ac:dyDescent="0.25">
      <c r="L619" s="50"/>
    </row>
    <row r="620" spans="12:12" x14ac:dyDescent="0.25">
      <c r="L620" s="50"/>
    </row>
    <row r="621" spans="12:12" x14ac:dyDescent="0.25">
      <c r="L621" s="50"/>
    </row>
    <row r="622" spans="12:12" x14ac:dyDescent="0.25">
      <c r="L622" s="50"/>
    </row>
    <row r="623" spans="12:12" x14ac:dyDescent="0.25">
      <c r="L623" s="50"/>
    </row>
    <row r="624" spans="12:12" x14ac:dyDescent="0.25">
      <c r="L624" s="50"/>
    </row>
    <row r="625" spans="12:12" x14ac:dyDescent="0.25">
      <c r="L625" s="50"/>
    </row>
    <row r="626" spans="12:12" x14ac:dyDescent="0.25">
      <c r="L626" s="50"/>
    </row>
    <row r="627" spans="12:12" x14ac:dyDescent="0.25">
      <c r="L627" s="50"/>
    </row>
    <row r="628" spans="12:12" x14ac:dyDescent="0.25">
      <c r="L628" s="50"/>
    </row>
    <row r="629" spans="12:12" x14ac:dyDescent="0.25">
      <c r="L629" s="50"/>
    </row>
    <row r="630" spans="12:12" x14ac:dyDescent="0.25">
      <c r="L630" s="50"/>
    </row>
    <row r="631" spans="12:12" x14ac:dyDescent="0.25">
      <c r="L631" s="50"/>
    </row>
    <row r="632" spans="12:12" x14ac:dyDescent="0.25">
      <c r="L632" s="50"/>
    </row>
    <row r="633" spans="12:12" x14ac:dyDescent="0.25">
      <c r="L633" s="50"/>
    </row>
    <row r="634" spans="12:12" x14ac:dyDescent="0.25">
      <c r="L634" s="50"/>
    </row>
    <row r="635" spans="12:12" x14ac:dyDescent="0.25">
      <c r="L635" s="50"/>
    </row>
  </sheetData>
  <sheetProtection algorithmName="SHA-512" hashValue="E5pkOdf9dVuXhVhqaGXFhQnd0Jd1mlrnG6t7spG+D5Mo9gMEV3MSNLtSruOP/gR7IkhIdmnAAw6aKhiGdJ6Log==" saltValue="rJnu5kYX6eXR/pqr/EOG7w==" spinCount="100000" sheet="1" objects="1" selectLockedCells="1" selectUnlockedCells="1"/>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D14"/>
  <sheetViews>
    <sheetView workbookViewId="0">
      <selection activeCell="C14" sqref="C14"/>
    </sheetView>
  </sheetViews>
  <sheetFormatPr defaultColWidth="9.140625" defaultRowHeight="15" x14ac:dyDescent="0.25"/>
  <cols>
    <col min="1" max="1" width="11" style="47" customWidth="1"/>
    <col min="2" max="2" width="10.28515625" style="47" customWidth="1"/>
    <col min="3" max="16384" width="9.140625" style="47"/>
  </cols>
  <sheetData>
    <row r="1" spans="1:4" x14ac:dyDescent="0.25">
      <c r="A1" s="46" t="s">
        <v>63</v>
      </c>
      <c r="B1" s="46"/>
      <c r="C1" s="46"/>
      <c r="D1" s="46"/>
    </row>
    <row r="2" spans="1:4" x14ac:dyDescent="0.25">
      <c r="A2" s="46" t="s">
        <v>38</v>
      </c>
      <c r="B2" s="46" t="s">
        <v>39</v>
      </c>
      <c r="C2" s="46" t="s">
        <v>40</v>
      </c>
      <c r="D2" s="46"/>
    </row>
    <row r="3" spans="1:4" x14ac:dyDescent="0.25">
      <c r="A3" s="59">
        <v>0.3</v>
      </c>
      <c r="B3" s="47">
        <v>1</v>
      </c>
      <c r="C3" s="59">
        <v>0.4</v>
      </c>
      <c r="D3" s="59"/>
    </row>
    <row r="4" spans="1:4" x14ac:dyDescent="0.25">
      <c r="A4" s="59">
        <v>0.35</v>
      </c>
      <c r="B4" s="47">
        <v>2</v>
      </c>
      <c r="C4" s="59">
        <v>0.45</v>
      </c>
      <c r="D4" s="59"/>
    </row>
    <row r="5" spans="1:4" x14ac:dyDescent="0.25">
      <c r="A5" s="59">
        <v>0.4</v>
      </c>
      <c r="B5" s="47">
        <v>3</v>
      </c>
      <c r="C5" s="59">
        <v>0.5</v>
      </c>
      <c r="D5" s="59"/>
    </row>
    <row r="6" spans="1:4" x14ac:dyDescent="0.25">
      <c r="A6" s="59">
        <v>0.45</v>
      </c>
      <c r="B6" s="47">
        <v>4</v>
      </c>
      <c r="C6" s="59">
        <v>0.55000000000000004</v>
      </c>
      <c r="D6" s="59"/>
    </row>
    <row r="7" spans="1:4" x14ac:dyDescent="0.25">
      <c r="A7" s="59">
        <v>0.5</v>
      </c>
      <c r="B7" s="47">
        <v>5</v>
      </c>
      <c r="C7" s="59">
        <v>0.6</v>
      </c>
      <c r="D7" s="59"/>
    </row>
    <row r="8" spans="1:4" x14ac:dyDescent="0.25">
      <c r="A8" s="59">
        <v>0.55000000000000004</v>
      </c>
      <c r="B8" s="47">
        <v>6</v>
      </c>
      <c r="C8" s="59">
        <v>0.65</v>
      </c>
      <c r="D8" s="59"/>
    </row>
    <row r="9" spans="1:4" x14ac:dyDescent="0.25">
      <c r="A9" s="59">
        <v>0.6</v>
      </c>
      <c r="B9" s="47">
        <v>7</v>
      </c>
      <c r="C9" s="59">
        <v>0.7</v>
      </c>
      <c r="D9" s="59"/>
    </row>
    <row r="10" spans="1:4" x14ac:dyDescent="0.25">
      <c r="A10" s="59">
        <v>0.65</v>
      </c>
      <c r="B10" s="47">
        <v>8</v>
      </c>
      <c r="C10" s="59">
        <v>0.75</v>
      </c>
      <c r="D10" s="59"/>
    </row>
    <row r="11" spans="1:4" x14ac:dyDescent="0.25">
      <c r="A11" s="59">
        <v>0.7</v>
      </c>
      <c r="B11" s="47">
        <v>9</v>
      </c>
      <c r="C11" s="59">
        <v>0.8</v>
      </c>
    </row>
    <row r="12" spans="1:4" x14ac:dyDescent="0.25">
      <c r="A12" s="59">
        <v>0.75</v>
      </c>
      <c r="B12" s="47">
        <v>10</v>
      </c>
      <c r="C12" s="59">
        <v>0.85</v>
      </c>
    </row>
    <row r="13" spans="1:4" x14ac:dyDescent="0.25">
      <c r="A13" s="59">
        <v>0.8</v>
      </c>
      <c r="B13" s="47">
        <v>11</v>
      </c>
      <c r="C13" s="59">
        <v>0.9</v>
      </c>
    </row>
    <row r="14" spans="1:4" x14ac:dyDescent="0.25">
      <c r="A14" s="59">
        <v>1</v>
      </c>
      <c r="B14" s="47" t="s">
        <v>122</v>
      </c>
      <c r="C14" s="59">
        <v>1</v>
      </c>
    </row>
  </sheetData>
  <sheetProtection algorithmName="SHA-512" hashValue="0Dnapd9eUAi8SLuwqqSGUVCYPckMQUWc9n7RwvNaicHVi49nZD3xL7bDEipP36tZA1NSjHdCPWOfioEwv2Hmsg==" saltValue="d3xdUbqeskPGNcuw+2BRvA==" spinCount="100000" sheet="1" objects="1" scenarios="1"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24</vt:i4>
      </vt:variant>
    </vt:vector>
  </HeadingPairs>
  <TitlesOfParts>
    <vt:vector size="27" baseType="lpstr">
      <vt:lpstr>Afrapportering</vt:lpstr>
      <vt:lpstr>Lister</vt:lpstr>
      <vt:lpstr>Trappemodel</vt:lpstr>
      <vt:lpstr>b_faste_start</vt:lpstr>
      <vt:lpstr>b_oms_start</vt:lpstr>
      <vt:lpstr>c_oms_start</vt:lpstr>
      <vt:lpstr>d_faste_start</vt:lpstr>
      <vt:lpstr>d_oms_slut</vt:lpstr>
      <vt:lpstr>d_oms_start</vt:lpstr>
      <vt:lpstr>FastholdeUdbetaling</vt:lpstr>
      <vt:lpstr>JaNej</vt:lpstr>
      <vt:lpstr>KompPeriodeSlut</vt:lpstr>
      <vt:lpstr>KompPeriodeStart</vt:lpstr>
      <vt:lpstr>matrix_komp.perioder</vt:lpstr>
      <vt:lpstr>Matrix_Ref.Rea.FasteOmkostninger</vt:lpstr>
      <vt:lpstr>Matrix_Ref.Rea.Omsætning</vt:lpstr>
      <vt:lpstr>Matrix_UnderskudFør</vt:lpstr>
      <vt:lpstr>Mulige_komp.perioder</vt:lpstr>
      <vt:lpstr>NegativtResultat</vt:lpstr>
      <vt:lpstr>OpgørelseAfSenesteResultat</vt:lpstr>
      <vt:lpstr>PeriodeNegativtResultat</vt:lpstr>
      <vt:lpstr>ReferenceperiodeRealiseretOmsætning</vt:lpstr>
      <vt:lpstr>Refperiode_Fasteomkostninger</vt:lpstr>
      <vt:lpstr>Trappemodel1</vt:lpstr>
      <vt:lpstr>Trappemodel1forbud</vt:lpstr>
      <vt:lpstr>ÅbningsforbudFørsteDag</vt:lpstr>
      <vt:lpstr>ÅbningsforbudSidsteDag</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Hjerrild Bech</dc:creator>
  <cp:lastModifiedBy>Kenneth Fisher Fremlev</cp:lastModifiedBy>
  <cp:lastPrinted>2022-01-11T13:02:46Z</cp:lastPrinted>
  <dcterms:created xsi:type="dcterms:W3CDTF">2020-08-10T09:06:01Z</dcterms:created>
  <dcterms:modified xsi:type="dcterms:W3CDTF">2022-06-16T07:34:31Z</dcterms:modified>
</cp:coreProperties>
</file>